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360" windowWidth="23120" windowHeight="14200" activeTab="1"/>
  </bookViews>
  <sheets>
    <sheet name="Tukey-Kramer" sheetId="1" r:id="rId1"/>
    <sheet name="anova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<sst xmlns="http://schemas.openxmlformats.org/spreadsheetml/2006/main" count="49" uniqueCount="40">
  <si>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This sheet has intermediate numbers used in the calculation of the Tukey-Kramer test.</t>
  </si>
  <si>
    <t xml:space="preserve">With 20 or fewer groups, it also calculates the Tukey-Kramer post-hoc test for each pair of means. </t>
  </si>
  <si>
    <t>"sig" indicates that a pair of means is significantly different at the P&lt;0.05 level.</t>
  </si>
  <si>
    <t>Tukey-Kramer test</t>
  </si>
  <si>
    <t>data→</t>
  </si>
  <si>
    <t>It comes with the mussel data from http://www.biostathandbook.com/onewayanova.html entered as an example.</t>
  </si>
  <si>
    <t>For more information, see http://www.biostathandbook.com/onewayanova.html .</t>
  </si>
  <si>
    <t>grand mean</t>
  </si>
  <si>
    <t>average sample size, No</t>
  </si>
  <si>
    <t>mean</t>
  </si>
  <si>
    <t>sum of squares</t>
  </si>
  <si>
    <t>degrees of freedom</t>
  </si>
  <si>
    <t>mean square</t>
  </si>
  <si>
    <t>Fs</t>
  </si>
  <si>
    <t>p</t>
  </si>
  <si>
    <t>among groups</t>
  </si>
  <si>
    <t>n</t>
  </si>
  <si>
    <t>within groups</t>
  </si>
  <si>
    <t>total</t>
  </si>
  <si>
    <t>n X group deviate</t>
  </si>
  <si>
    <t>1 if data present</t>
  </si>
  <si>
    <t>studentized maximum modulus table (used for calculating Gabriel comparison intervals)</t>
  </si>
  <si>
    <t>groups:</t>
  </si>
  <si>
    <t>d.f.</t>
  </si>
  <si>
    <t>SMM</t>
  </si>
  <si>
    <t>studentized range table (used for calculating Tukey-Kramer MSD)</t>
  </si>
  <si>
    <t>name</t>
  </si>
  <si>
    <t>Tukey-Kramer minimum significant difference</t>
  </si>
  <si>
    <t>('*' if significant)</t>
  </si>
  <si>
    <t>actual difference</t>
  </si>
  <si>
    <t>Tillamook</t>
  </si>
  <si>
    <t>Newport</t>
  </si>
  <si>
    <t>Petersburg</t>
  </si>
  <si>
    <t>Magadan</t>
  </si>
  <si>
    <t>Tvarminne</t>
  </si>
  <si>
    <t>variance component (%)</t>
  </si>
  <si>
    <r>
      <t xml:space="preserve">This spreadsheet performs a </t>
    </r>
    <r>
      <rPr>
        <b/>
        <sz val="12"/>
        <rFont val="Arial"/>
        <family val="0"/>
      </rPr>
      <t xml:space="preserve">one-way analysis of variance </t>
    </r>
    <r>
      <rPr>
        <sz val="12"/>
        <rFont val="Arial"/>
        <family val="0"/>
      </rPr>
      <t>on up to 50 groups with up to 1000 observations per group.</t>
    </r>
  </si>
  <si>
    <t>To use the spreadsheet, replace the mussel data with your data.</t>
  </si>
  <si>
    <t>group names →</t>
  </si>
  <si>
    <t>number of groups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</si>
</sst>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0001]0.######;[&lt;-0.00001]0.######;0.00E-00"/>
    <numFmt numFmtId="169" formatCode="[&gt;0.01]0.###;[&gt;0.00001]0.######;0.00E-####"/>
    <numFmt numFmtId="170" formatCode="[&gt;0.00001]0.######;[&lt;-0.00001]\-0.######;0.00E-00"/>
    <numFmt numFmtId="171" formatCode="General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2"/>
      <color indexed="10"/>
      <name val="Arial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wrapText="1"/>
    </xf>
    <xf numFmtId="169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9" fontId="7" fillId="0" borderId="3" xfId="0" applyNumberFormat="1" applyFont="1" applyFill="1" applyBorder="1" applyAlignment="1">
      <alignment wrapText="1"/>
    </xf>
    <xf numFmtId="1" fontId="7" fillId="0" borderId="4" xfId="0" applyNumberFormat="1" applyFont="1" applyFill="1" applyBorder="1" applyAlignment="1">
      <alignment wrapText="1"/>
    </xf>
    <xf numFmtId="169" fontId="7" fillId="0" borderId="4" xfId="0" applyNumberFormat="1" applyFont="1" applyFill="1" applyBorder="1" applyAlignment="1">
      <alignment wrapText="1"/>
    </xf>
    <xf numFmtId="2" fontId="7" fillId="0" borderId="5" xfId="0" applyNumberFormat="1" applyFont="1" applyFill="1" applyBorder="1" applyAlignment="1">
      <alignment wrapText="1"/>
    </xf>
    <xf numFmtId="169" fontId="7" fillId="0" borderId="6" xfId="0" applyNumberFormat="1" applyFont="1" applyFill="1" applyBorder="1" applyAlignment="1">
      <alignment wrapText="1"/>
    </xf>
    <xf numFmtId="2" fontId="7" fillId="0" borderId="7" xfId="0" applyNumberFormat="1" applyFont="1" applyFill="1" applyBorder="1" applyAlignment="1">
      <alignment wrapText="1"/>
    </xf>
    <xf numFmtId="169" fontId="7" fillId="0" borderId="8" xfId="0" applyNumberFormat="1" applyFont="1" applyFill="1" applyBorder="1" applyAlignment="1">
      <alignment wrapText="1"/>
    </xf>
    <xf numFmtId="1" fontId="7" fillId="0" borderId="9" xfId="0" applyNumberFormat="1" applyFont="1" applyFill="1" applyBorder="1" applyAlignment="1">
      <alignment wrapText="1"/>
    </xf>
    <xf numFmtId="169" fontId="7" fillId="0" borderId="9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0" fontId="7" fillId="0" borderId="3" xfId="0" applyNumberFormat="1" applyFont="1" applyFill="1" applyBorder="1" applyAlignment="1">
      <alignment wrapText="1"/>
    </xf>
    <xf numFmtId="170" fontId="7" fillId="0" borderId="4" xfId="0" applyNumberFormat="1" applyFont="1" applyFill="1" applyBorder="1" applyAlignment="1">
      <alignment wrapText="1"/>
    </xf>
    <xf numFmtId="170" fontId="8" fillId="0" borderId="4" xfId="0" applyNumberFormat="1" applyFont="1" applyFill="1" applyBorder="1" applyAlignment="1">
      <alignment wrapText="1"/>
    </xf>
    <xf numFmtId="170" fontId="8" fillId="0" borderId="5" xfId="0" applyNumberFormat="1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" fontId="0" fillId="2" borderId="0" xfId="0" applyNumberFormat="1" applyFill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J5" sqref="J5"/>
    </sheetView>
  </sheetViews>
  <sheetFormatPr defaultColWidth="11.00390625" defaultRowHeight="12.75"/>
  <cols>
    <col min="1" max="1" width="16.875" style="0" customWidth="1"/>
    <col min="2" max="2" width="5.25390625" style="0" hidden="1" customWidth="1"/>
    <col min="3" max="3" width="12.125" style="0" customWidth="1"/>
    <col min="4" max="4" width="5.25390625" style="0" hidden="1" customWidth="1"/>
    <col min="5" max="13" width="11.00390625" style="0" customWidth="1"/>
    <col min="14" max="24" width="8.625" style="0" customWidth="1"/>
  </cols>
  <sheetData>
    <row r="1" s="6" customFormat="1" ht="18" customHeight="1">
      <c r="A1" s="6" t="s">
        <v>0</v>
      </c>
    </row>
    <row r="2" s="6" customFormat="1" ht="18" customHeight="1">
      <c r="A2"/>
    </row>
    <row r="3" s="6" customFormat="1" ht="18" customHeight="1">
      <c r="A3"/>
    </row>
    <row r="4" s="6" customFormat="1" ht="18" customHeight="1">
      <c r="A4"/>
    </row>
    <row r="5" s="6" customFormat="1" ht="18" customHeight="1">
      <c r="A5"/>
    </row>
    <row r="6" s="6" customFormat="1" ht="18" customHeight="1">
      <c r="A6"/>
    </row>
    <row r="7" s="62" customFormat="1" ht="15">
      <c r="A7" s="61">
        <f>IF(COUNT(anova!E42:BB42)&gt;20,"Sorry, this web page only does Tukey-Kramer for 20 or fewer groups.","")</f>
      </c>
    </row>
    <row r="8" s="62" customFormat="1" ht="15"/>
    <row r="9" s="62" customFormat="1" ht="15">
      <c r="F9" s="63" t="s">
        <v>27</v>
      </c>
    </row>
    <row r="10" spans="4:24" s="62" customFormat="1" ht="15" hidden="1">
      <c r="D10" s="62" t="str">
        <f>anova!CF6</f>
        <v>n</v>
      </c>
      <c r="E10" s="62">
        <f>anova!CH6</f>
        <v>10</v>
      </c>
      <c r="F10" s="62">
        <f>anova!CI6</f>
        <v>8</v>
      </c>
      <c r="G10" s="62">
        <f>anova!CJ6</f>
        <v>7</v>
      </c>
      <c r="H10" s="62">
        <f>anova!CK6</f>
        <v>8</v>
      </c>
      <c r="I10" s="62">
        <f>anova!CL6</f>
        <v>6</v>
      </c>
      <c r="J10" s="62" t="str">
        <f>anova!CM6</f>
        <v>-</v>
      </c>
      <c r="K10" s="62" t="str">
        <f>anova!CN6</f>
        <v>-</v>
      </c>
      <c r="L10" s="62" t="str">
        <f>anova!CO6</f>
        <v>-</v>
      </c>
      <c r="M10" s="62" t="str">
        <f>anova!CP6</f>
        <v>-</v>
      </c>
      <c r="N10" s="62" t="str">
        <f>anova!CQ6</f>
        <v>-</v>
      </c>
      <c r="O10" s="62" t="str">
        <f>anova!CR6</f>
        <v>-</v>
      </c>
      <c r="P10" s="62" t="str">
        <f>anova!CS6</f>
        <v>-</v>
      </c>
      <c r="Q10" s="62" t="str">
        <f>anova!CT6</f>
        <v>-</v>
      </c>
      <c r="R10" s="62" t="str">
        <f>anova!CU6</f>
        <v>-</v>
      </c>
      <c r="S10" s="62" t="str">
        <f>anova!CV6</f>
        <v>-</v>
      </c>
      <c r="T10" s="62" t="str">
        <f>anova!CW6</f>
        <v>-</v>
      </c>
      <c r="U10" s="62" t="str">
        <f>anova!CX6</f>
        <v>-</v>
      </c>
      <c r="V10" s="62" t="str">
        <f>anova!CY6</f>
        <v>-</v>
      </c>
      <c r="W10" s="62" t="str">
        <f>anova!CZ6</f>
        <v>-</v>
      </c>
      <c r="X10" s="62" t="str">
        <f>anova!DA6</f>
        <v>-</v>
      </c>
    </row>
    <row r="11" spans="4:24" s="62" customFormat="1" ht="15.75" thickBot="1">
      <c r="D11" s="62" t="s">
        <v>26</v>
      </c>
      <c r="E11" s="62" t="str">
        <f>anova!E29</f>
        <v>Tillamook</v>
      </c>
      <c r="F11" s="62" t="str">
        <f>anova!F29</f>
        <v>Newport</v>
      </c>
      <c r="G11" s="62" t="str">
        <f>anova!G29</f>
        <v>Petersburg</v>
      </c>
      <c r="H11" s="62" t="str">
        <f>anova!H29</f>
        <v>Magadan</v>
      </c>
      <c r="I11" s="62" t="str">
        <f>anova!I29</f>
        <v>Tvarminne</v>
      </c>
      <c r="J11" s="62" t="str">
        <f>anova!J29</f>
        <v> </v>
      </c>
      <c r="K11" s="62" t="str">
        <f>anova!K29</f>
        <v> </v>
      </c>
      <c r="L11" s="62" t="str">
        <f>anova!L29</f>
        <v> </v>
      </c>
      <c r="M11" s="62" t="str">
        <f>anova!M29</f>
        <v> </v>
      </c>
      <c r="N11" s="62" t="str">
        <f>anova!N29</f>
        <v> </v>
      </c>
      <c r="O11" s="62" t="str">
        <f>anova!O29</f>
        <v> </v>
      </c>
      <c r="P11" s="62" t="str">
        <f>anova!P29</f>
        <v> </v>
      </c>
      <c r="Q11" s="62" t="str">
        <f>anova!Q29</f>
        <v> </v>
      </c>
      <c r="R11" s="62" t="str">
        <f>anova!R29</f>
        <v> </v>
      </c>
      <c r="S11" s="62" t="str">
        <f>anova!S29</f>
        <v> </v>
      </c>
      <c r="T11" s="62" t="str">
        <f>anova!T29</f>
        <v> </v>
      </c>
      <c r="U11" s="62" t="str">
        <f>anova!U29</f>
        <v> </v>
      </c>
      <c r="V11" s="62" t="str">
        <f>anova!V29</f>
        <v> </v>
      </c>
      <c r="W11" s="62" t="str">
        <f>anova!W29</f>
        <v> </v>
      </c>
      <c r="X11" s="62" t="str">
        <f>anova!X29</f>
        <v> </v>
      </c>
    </row>
    <row r="12" spans="2:24" s="62" customFormat="1" ht="15" hidden="1">
      <c r="B12" s="62" t="s">
        <v>16</v>
      </c>
      <c r="C12" s="62" t="s">
        <v>26</v>
      </c>
      <c r="D12" s="62" t="s">
        <v>9</v>
      </c>
      <c r="E12" s="62">
        <f>anova!E30</f>
        <v>0.0802</v>
      </c>
      <c r="F12" s="62">
        <f>anova!F30</f>
        <v>0.07479999999999999</v>
      </c>
      <c r="G12" s="62">
        <f>anova!G30</f>
        <v>0.10344285714285714</v>
      </c>
      <c r="H12" s="62">
        <f>anova!H30</f>
        <v>0.0780125</v>
      </c>
      <c r="I12" s="62">
        <f>anova!I30</f>
        <v>0.09570000000000001</v>
      </c>
      <c r="J12" s="62" t="str">
        <f>anova!J30</f>
        <v>-</v>
      </c>
      <c r="K12" s="62" t="str">
        <f>anova!K30</f>
        <v>-</v>
      </c>
      <c r="L12" s="62" t="str">
        <f>anova!L30</f>
        <v>-</v>
      </c>
      <c r="M12" s="62" t="str">
        <f>anova!M30</f>
        <v>-</v>
      </c>
      <c r="N12" s="62" t="str">
        <f>anova!N30</f>
        <v>-</v>
      </c>
      <c r="O12" s="62" t="str">
        <f>anova!O30</f>
        <v>-</v>
      </c>
      <c r="P12" s="62" t="str">
        <f>anova!P30</f>
        <v>-</v>
      </c>
      <c r="Q12" s="62" t="str">
        <f>anova!Q30</f>
        <v>-</v>
      </c>
      <c r="R12" s="62" t="str">
        <f>anova!R30</f>
        <v>-</v>
      </c>
      <c r="S12" s="62" t="str">
        <f>anova!S30</f>
        <v>-</v>
      </c>
      <c r="T12" s="62" t="str">
        <f>anova!T30</f>
        <v>-</v>
      </c>
      <c r="U12" s="62" t="str">
        <f>anova!U30</f>
        <v>-</v>
      </c>
      <c r="V12" s="62" t="str">
        <f>anova!V30</f>
        <v>-</v>
      </c>
      <c r="W12" s="62" t="str">
        <f>anova!W30</f>
        <v>-</v>
      </c>
      <c r="X12" s="62" t="str">
        <f>anova!X30</f>
        <v>-</v>
      </c>
    </row>
    <row r="13" spans="2:24" s="62" customFormat="1" ht="15">
      <c r="B13" s="62">
        <f>anova!CE9</f>
        <v>10</v>
      </c>
      <c r="C13" s="62" t="str">
        <f>anova!E29</f>
        <v>Tillamook</v>
      </c>
      <c r="D13" s="62">
        <f>anova!E30</f>
        <v>0.0802</v>
      </c>
      <c r="E13" s="64" t="str">
        <f>IF(AND(ISNUMBER(E$10),ISNUMBER($B13)),"-"," ")</f>
        <v>-</v>
      </c>
      <c r="F13" s="65">
        <f>anova!CI9</f>
        <v>0.017205771446093806</v>
      </c>
      <c r="G13" s="65">
        <f>anova!CJ9</f>
        <v>0.017875505468157783</v>
      </c>
      <c r="H13" s="65">
        <f>anova!CK9</f>
        <v>0.017205771446093806</v>
      </c>
      <c r="I13" s="65">
        <f>anova!CL9</f>
        <v>0.018731271410612652</v>
      </c>
      <c r="J13" s="65" t="str">
        <f>anova!CM9</f>
        <v> </v>
      </c>
      <c r="K13" s="65" t="str">
        <f>anova!CN9</f>
        <v> </v>
      </c>
      <c r="L13" s="65" t="str">
        <f>anova!CO9</f>
        <v> </v>
      </c>
      <c r="M13" s="65" t="str">
        <f>anova!CP9</f>
        <v> </v>
      </c>
      <c r="N13" s="65" t="str">
        <f>anova!CQ9</f>
        <v> </v>
      </c>
      <c r="O13" s="65" t="str">
        <f>anova!CR9</f>
        <v> </v>
      </c>
      <c r="P13" s="65" t="str">
        <f>anova!CS9</f>
        <v> </v>
      </c>
      <c r="Q13" s="65" t="str">
        <f>anova!CT9</f>
        <v> </v>
      </c>
      <c r="R13" s="65" t="str">
        <f>anova!CU9</f>
        <v> </v>
      </c>
      <c r="S13" s="65" t="str">
        <f>anova!CV9</f>
        <v> </v>
      </c>
      <c r="T13" s="65" t="str">
        <f>anova!CW9</f>
        <v> </v>
      </c>
      <c r="U13" s="65" t="str">
        <f>anova!CX9</f>
        <v> </v>
      </c>
      <c r="V13" s="65" t="str">
        <f>anova!CY9</f>
        <v> </v>
      </c>
      <c r="W13" s="65" t="str">
        <f>anova!CZ9</f>
        <v> </v>
      </c>
      <c r="X13" s="66" t="str">
        <f>anova!DA9</f>
        <v> </v>
      </c>
    </row>
    <row r="14" spans="1:24" s="62" customFormat="1" ht="15">
      <c r="A14" s="67" t="s">
        <v>29</v>
      </c>
      <c r="B14" s="62">
        <f>anova!CE10</f>
        <v>8</v>
      </c>
      <c r="C14" s="62" t="str">
        <f>anova!F29</f>
        <v>Newport</v>
      </c>
      <c r="D14" s="62">
        <f>anova!F30</f>
        <v>0.07479999999999999</v>
      </c>
      <c r="E14" s="68" t="str">
        <f>IF(AND(ISNUMBER(E$10),ISNUMBER($B14)),CONCATENATE(ROUND(ABS(E$12-$D14),-1*(ROUND(LOG(ABS(E$12-$D14)),0)-4)),IF(anova!CH10&gt;0,"*"," "))," ")</f>
        <v>0.0054 </v>
      </c>
      <c r="F14" s="69" t="str">
        <f>IF(AND(ISNUMBER(F$10),ISNUMBER($B14)),"-"," ")</f>
        <v>-</v>
      </c>
      <c r="G14" s="69">
        <f>anova!CJ10</f>
        <v>0.018773035724246347</v>
      </c>
      <c r="H14" s="69">
        <f>anova!CK10</f>
        <v>0.018136475556648476</v>
      </c>
      <c r="I14" s="69">
        <f>anova!CL10</f>
        <v>0.019589632544275187</v>
      </c>
      <c r="J14" s="69" t="str">
        <f>anova!CM10</f>
        <v> </v>
      </c>
      <c r="K14" s="69" t="str">
        <f>anova!CN10</f>
        <v> </v>
      </c>
      <c r="L14" s="69" t="str">
        <f>anova!CO10</f>
        <v> </v>
      </c>
      <c r="M14" s="69" t="str">
        <f>anova!CP10</f>
        <v> </v>
      </c>
      <c r="N14" s="69" t="str">
        <f>anova!CQ10</f>
        <v> </v>
      </c>
      <c r="O14" s="69" t="str">
        <f>anova!CR10</f>
        <v> </v>
      </c>
      <c r="P14" s="69" t="str">
        <f>anova!CS10</f>
        <v> </v>
      </c>
      <c r="Q14" s="69" t="str">
        <f>anova!CT10</f>
        <v> </v>
      </c>
      <c r="R14" s="69" t="str">
        <f>anova!CU10</f>
        <v> </v>
      </c>
      <c r="S14" s="69" t="str">
        <f>anova!CV10</f>
        <v> </v>
      </c>
      <c r="T14" s="69" t="str">
        <f>anova!CW10</f>
        <v> </v>
      </c>
      <c r="U14" s="69" t="str">
        <f>anova!CX10</f>
        <v> </v>
      </c>
      <c r="V14" s="69" t="str">
        <f>anova!CY10</f>
        <v> </v>
      </c>
      <c r="W14" s="69" t="str">
        <f>anova!CZ10</f>
        <v> </v>
      </c>
      <c r="X14" s="70" t="str">
        <f>anova!DA10</f>
        <v> </v>
      </c>
    </row>
    <row r="15" spans="1:24" s="62" customFormat="1" ht="15">
      <c r="A15" s="67" t="s">
        <v>28</v>
      </c>
      <c r="B15" s="62">
        <f>anova!CE11</f>
        <v>7</v>
      </c>
      <c r="C15" s="62" t="str">
        <f>anova!G29</f>
        <v>Petersburg</v>
      </c>
      <c r="D15" s="62">
        <f>anova!G30</f>
        <v>0.10344285714285714</v>
      </c>
      <c r="E15" s="68" t="str">
        <f>IF(AND(ISNUMBER(E$10),ISNUMBER($B15)),CONCATENATE(ROUND(ABS(E$12-$D15),-1*(ROUND(LOG(ABS(E$12-$D15)),0)-4)),IF(anova!CH11&gt;0,"*"," "))," ")</f>
        <v>0.023243*</v>
      </c>
      <c r="F15" s="69" t="str">
        <f>IF(AND(ISNUMBER(F$10),ISNUMBER($B15)),CONCATENATE(ROUND(ABS(F$12-$D15),-1*(ROUND(LOG(ABS(F$12-$D15)),0)-4)),IF(anova!CI11&gt;0,"*"," "))," ")</f>
        <v>0.028643*</v>
      </c>
      <c r="G15" s="69" t="str">
        <f>IF(AND(ISNUMBER(G$10),ISNUMBER($B15)),"-"," ")</f>
        <v>-</v>
      </c>
      <c r="H15" s="69">
        <f>anova!CK11</f>
        <v>0.018773035724246347</v>
      </c>
      <c r="I15" s="69">
        <f>anova!CL11</f>
        <v>0.02018040703025208</v>
      </c>
      <c r="J15" s="69" t="str">
        <f>anova!CM11</f>
        <v> </v>
      </c>
      <c r="K15" s="69" t="str">
        <f>anova!CN11</f>
        <v> </v>
      </c>
      <c r="L15" s="69" t="str">
        <f>anova!CO11</f>
        <v> </v>
      </c>
      <c r="M15" s="69" t="str">
        <f>anova!CP11</f>
        <v> </v>
      </c>
      <c r="N15" s="69" t="str">
        <f>anova!CQ11</f>
        <v> </v>
      </c>
      <c r="O15" s="69" t="str">
        <f>anova!CR11</f>
        <v> </v>
      </c>
      <c r="P15" s="69" t="str">
        <f>anova!CS11</f>
        <v> </v>
      </c>
      <c r="Q15" s="69" t="str">
        <f>anova!CT11</f>
        <v> </v>
      </c>
      <c r="R15" s="69" t="str">
        <f>anova!CU11</f>
        <v> </v>
      </c>
      <c r="S15" s="69" t="str">
        <f>anova!CV11</f>
        <v> </v>
      </c>
      <c r="T15" s="69" t="str">
        <f>anova!CW11</f>
        <v> </v>
      </c>
      <c r="U15" s="69" t="str">
        <f>anova!CX11</f>
        <v> </v>
      </c>
      <c r="V15" s="69" t="str">
        <f>anova!CY11</f>
        <v> </v>
      </c>
      <c r="W15" s="69" t="str">
        <f>anova!CZ11</f>
        <v> </v>
      </c>
      <c r="X15" s="70" t="str">
        <f>anova!DA11</f>
        <v> </v>
      </c>
    </row>
    <row r="16" spans="2:24" s="62" customFormat="1" ht="15">
      <c r="B16" s="62">
        <f>anova!CE12</f>
        <v>8</v>
      </c>
      <c r="C16" s="62" t="str">
        <f>anova!H29</f>
        <v>Magadan</v>
      </c>
      <c r="D16" s="62">
        <f>anova!H30</f>
        <v>0.0780125</v>
      </c>
      <c r="E16" s="68" t="str">
        <f>IF(AND(ISNUMBER(E$10),ISNUMBER($B16)),CONCATENATE(ROUND(ABS(E$12-$D16),-1*(ROUND(LOG(ABS(E$12-$D16)),0)-4)),IF(anova!CH12&gt;0,"*"," "))," ")</f>
        <v>0.0021875 </v>
      </c>
      <c r="F16" s="69" t="str">
        <f>IF(AND(ISNUMBER(F$10),ISNUMBER($B16)),CONCATENATE(ROUND(ABS(F$12-$D16),-1*(ROUND(LOG(ABS(F$12-$D16)),0)-4)),IF(anova!CI12&gt;0,"*"," "))," ")</f>
        <v>0.003213 </v>
      </c>
      <c r="G16" s="69" t="str">
        <f>IF(AND(ISNUMBER(G$10),ISNUMBER($B16)),CONCATENATE(ROUND(ABS(G$12-$D16),-1*(ROUND(LOG(ABS(G$12-$D16)),0)-4)),IF(anova!CJ12&gt;0,"*"," "))," ")</f>
        <v>0.02543*</v>
      </c>
      <c r="H16" s="69" t="str">
        <f>IF(AND(ISNUMBER(H$10),ISNUMBER($B16)),"-"," ")</f>
        <v>-</v>
      </c>
      <c r="I16" s="69">
        <f>anova!CL12</f>
        <v>0.019589632544275187</v>
      </c>
      <c r="J16" s="69" t="str">
        <f>anova!CM12</f>
        <v> </v>
      </c>
      <c r="K16" s="69" t="str">
        <f>anova!CN12</f>
        <v> </v>
      </c>
      <c r="L16" s="69" t="str">
        <f>anova!CO12</f>
        <v> </v>
      </c>
      <c r="M16" s="69" t="str">
        <f>anova!CP12</f>
        <v> </v>
      </c>
      <c r="N16" s="69" t="str">
        <f>anova!CQ12</f>
        <v> </v>
      </c>
      <c r="O16" s="69" t="str">
        <f>anova!CR12</f>
        <v> </v>
      </c>
      <c r="P16" s="69" t="str">
        <f>anova!CS12</f>
        <v> </v>
      </c>
      <c r="Q16" s="69" t="str">
        <f>anova!CT12</f>
        <v> </v>
      </c>
      <c r="R16" s="69" t="str">
        <f>anova!CU12</f>
        <v> </v>
      </c>
      <c r="S16" s="69" t="str">
        <f>anova!CV12</f>
        <v> </v>
      </c>
      <c r="T16" s="69" t="str">
        <f>anova!CW12</f>
        <v> </v>
      </c>
      <c r="U16" s="69" t="str">
        <f>anova!CX12</f>
        <v> </v>
      </c>
      <c r="V16" s="69" t="str">
        <f>anova!CY12</f>
        <v> </v>
      </c>
      <c r="W16" s="69" t="str">
        <f>anova!CZ12</f>
        <v> </v>
      </c>
      <c r="X16" s="70" t="str">
        <f>anova!DA12</f>
        <v> </v>
      </c>
    </row>
    <row r="17" spans="2:24" s="62" customFormat="1" ht="15">
      <c r="B17" s="62">
        <f>anova!CE13</f>
        <v>6</v>
      </c>
      <c r="C17" s="62" t="str">
        <f>anova!I29</f>
        <v>Tvarminne</v>
      </c>
      <c r="D17" s="62">
        <f>anova!I30</f>
        <v>0.09570000000000001</v>
      </c>
      <c r="E17" s="68" t="str">
        <f>IF(AND(ISNUMBER(E$10),ISNUMBER($B17)),CONCATENATE(ROUND(ABS(E$12-$D17),-1*(ROUND(LOG(ABS(E$12-$D17)),0)-4)),IF(anova!CH13&gt;0,"*"," "))," ")</f>
        <v>0.0155 </v>
      </c>
      <c r="F17" s="69" t="str">
        <f>IF(AND(ISNUMBER(F$10),ISNUMBER($B17)),CONCATENATE(ROUND(ABS(F$12-$D17),-1*(ROUND(LOG(ABS(F$12-$D17)),0)-4)),IF(anova!CI13&gt;0,"*"," "))," ")</f>
        <v>0.0209*</v>
      </c>
      <c r="G17" s="69" t="str">
        <f>IF(AND(ISNUMBER(G$10),ISNUMBER($B17)),CONCATENATE(ROUND(ABS(G$12-$D17),-1*(ROUND(LOG(ABS(G$12-$D17)),0)-4)),IF(anova!CJ13&gt;0,"*"," "))," ")</f>
        <v>0.007743 </v>
      </c>
      <c r="H17" s="69" t="str">
        <f>IF(AND(ISNUMBER(H$10),ISNUMBER($B17)),CONCATENATE(ROUND(ABS(H$12-$D17),-1*(ROUND(LOG(ABS(H$12-$D17)),0)-4)),IF(anova!CK13&gt;0,"*"," "))," ")</f>
        <v>0.017688 </v>
      </c>
      <c r="I17" s="69" t="str">
        <f>IF(AND(ISNUMBER(I$10),ISNUMBER($B17)),"-"," ")</f>
        <v>-</v>
      </c>
      <c r="J17" s="69" t="str">
        <f>anova!CM13</f>
        <v> </v>
      </c>
      <c r="K17" s="69" t="str">
        <f>anova!CN13</f>
        <v> </v>
      </c>
      <c r="L17" s="69" t="str">
        <f>anova!CO13</f>
        <v> </v>
      </c>
      <c r="M17" s="69" t="str">
        <f>anova!CP13</f>
        <v> </v>
      </c>
      <c r="N17" s="69" t="str">
        <f>anova!CQ13</f>
        <v> </v>
      </c>
      <c r="O17" s="69" t="str">
        <f>anova!CR13</f>
        <v> </v>
      </c>
      <c r="P17" s="69" t="str">
        <f>anova!CS13</f>
        <v> </v>
      </c>
      <c r="Q17" s="69" t="str">
        <f>anova!CT13</f>
        <v> </v>
      </c>
      <c r="R17" s="69" t="str">
        <f>anova!CU13</f>
        <v> </v>
      </c>
      <c r="S17" s="69" t="str">
        <f>anova!CV13</f>
        <v> </v>
      </c>
      <c r="T17" s="69" t="str">
        <f>anova!CW13</f>
        <v> </v>
      </c>
      <c r="U17" s="69" t="str">
        <f>anova!CX13</f>
        <v> </v>
      </c>
      <c r="V17" s="69" t="str">
        <f>anova!CY13</f>
        <v> </v>
      </c>
      <c r="W17" s="69" t="str">
        <f>anova!CZ13</f>
        <v> </v>
      </c>
      <c r="X17" s="70" t="str">
        <f>anova!DA13</f>
        <v> </v>
      </c>
    </row>
    <row r="18" spans="2:24" s="62" customFormat="1" ht="15">
      <c r="B18" s="62" t="str">
        <f>anova!CE14</f>
        <v>-</v>
      </c>
      <c r="C18" s="62" t="str">
        <f>anova!J29</f>
        <v> </v>
      </c>
      <c r="D18" s="62" t="str">
        <f>anova!J30</f>
        <v>-</v>
      </c>
      <c r="E18" s="68" t="str">
        <f>IF(AND(ISNUMBER(E$10),ISNUMBER($B18)),CONCATENATE(ROUND(ABS(E$12-$D18),-1*(ROUND(LOG(ABS(E$12-$D18)),0)-4)),IF(anova!CH14&gt;0,"*"," "))," ")</f>
        <v> </v>
      </c>
      <c r="F18" s="69" t="str">
        <f>IF(AND(ISNUMBER(F$10),ISNUMBER($B18)),CONCATENATE(ROUND(ABS(F$12-$D18),-1*(ROUND(LOG(ABS(F$12-$D18)),0)-4)),IF(anova!CI14&gt;0,"*"," "))," ")</f>
        <v> </v>
      </c>
      <c r="G18" s="69" t="str">
        <f>IF(AND(ISNUMBER(G$10),ISNUMBER($B18)),CONCATENATE(ROUND(ABS(G$12-$D18),-1*(ROUND(LOG(ABS(G$12-$D18)),0)-4)),IF(anova!CJ14&gt;0,"*"," "))," ")</f>
        <v> </v>
      </c>
      <c r="H18" s="69" t="str">
        <f>IF(AND(ISNUMBER(H$10),ISNUMBER($B18)),CONCATENATE(ROUND(ABS(H$12-$D18),-1*(ROUND(LOG(ABS(H$12-$D18)),0)-4)),IF(anova!CK14&gt;0,"*"," "))," ")</f>
        <v> </v>
      </c>
      <c r="I18" s="69" t="str">
        <f>IF(AND(ISNUMBER(I$10),ISNUMBER($B18)),CONCATENATE(ROUND(ABS(I$12-$D18),-1*(ROUND(LOG(ABS(I$12-$D18)),0)-4)),IF(anova!CL14&gt;0,"*"," "))," ")</f>
        <v> </v>
      </c>
      <c r="J18" s="69" t="str">
        <f>IF(AND(ISNUMBER(J$10),ISNUMBER($B18)),"-"," ")</f>
        <v> </v>
      </c>
      <c r="K18" s="69" t="str">
        <f>anova!CN14</f>
        <v> </v>
      </c>
      <c r="L18" s="69" t="str">
        <f>anova!CO14</f>
        <v> </v>
      </c>
      <c r="M18" s="69" t="str">
        <f>anova!CP14</f>
        <v> </v>
      </c>
      <c r="N18" s="69" t="str">
        <f>anova!CQ14</f>
        <v> </v>
      </c>
      <c r="O18" s="69" t="str">
        <f>anova!CR14</f>
        <v> </v>
      </c>
      <c r="P18" s="69" t="str">
        <f>anova!CS14</f>
        <v> </v>
      </c>
      <c r="Q18" s="69" t="str">
        <f>anova!CT14</f>
        <v> </v>
      </c>
      <c r="R18" s="69" t="str">
        <f>anova!CU14</f>
        <v> </v>
      </c>
      <c r="S18" s="69" t="str">
        <f>anova!CV14</f>
        <v> </v>
      </c>
      <c r="T18" s="69" t="str">
        <f>anova!CW14</f>
        <v> </v>
      </c>
      <c r="U18" s="69" t="str">
        <f>anova!CX14</f>
        <v> </v>
      </c>
      <c r="V18" s="69" t="str">
        <f>anova!CY14</f>
        <v> </v>
      </c>
      <c r="W18" s="69" t="str">
        <f>anova!CZ14</f>
        <v> </v>
      </c>
      <c r="X18" s="70" t="str">
        <f>anova!DA14</f>
        <v> </v>
      </c>
    </row>
    <row r="19" spans="2:24" s="62" customFormat="1" ht="15">
      <c r="B19" s="62" t="str">
        <f>anova!CE15</f>
        <v>-</v>
      </c>
      <c r="C19" s="62" t="str">
        <f>anova!K29</f>
        <v> </v>
      </c>
      <c r="D19" s="62" t="str">
        <f>anova!K30</f>
        <v>-</v>
      </c>
      <c r="E19" s="68" t="str">
        <f>IF(AND(ISNUMBER(E$10),ISNUMBER($B19)),CONCATENATE(ROUND(ABS(E$12-$D19),-1*(ROUND(LOG(ABS(E$12-$D19)),0)-4)),IF(anova!CH15&gt;0,"*"," "))," ")</f>
        <v> </v>
      </c>
      <c r="F19" s="69" t="str">
        <f>IF(AND(ISNUMBER(F$10),ISNUMBER($B19)),CONCATENATE(ROUND(ABS(F$12-$D19),-1*(ROUND(LOG(ABS(F$12-$D19)),0)-4)),IF(anova!CI15&gt;0,"*"," "))," ")</f>
        <v> </v>
      </c>
      <c r="G19" s="69" t="str">
        <f>IF(AND(ISNUMBER(G$10),ISNUMBER($B19)),CONCATENATE(ROUND(ABS(G$12-$D19),-1*(ROUND(LOG(ABS(G$12-$D19)),0)-4)),IF(anova!CJ15&gt;0,"*"," "))," ")</f>
        <v> </v>
      </c>
      <c r="H19" s="69" t="str">
        <f>IF(AND(ISNUMBER(H$10),ISNUMBER($B19)),CONCATENATE(ROUND(ABS(H$12-$D19),-1*(ROUND(LOG(ABS(H$12-$D19)),0)-4)),IF(anova!CK15&gt;0,"*"," "))," ")</f>
        <v> </v>
      </c>
      <c r="I19" s="69" t="str">
        <f>IF(AND(ISNUMBER(I$10),ISNUMBER($B19)),CONCATENATE(ROUND(ABS(I$12-$D19),-1*(ROUND(LOG(ABS(I$12-$D19)),0)-4)),IF(anova!CL15&gt;0,"*"," "))," ")</f>
        <v> </v>
      </c>
      <c r="J19" s="69" t="str">
        <f>IF(AND(ISNUMBER(J$10),ISNUMBER($B19)),CONCATENATE(ROUND(ABS(J$12-$D19),-1*(ROUND(LOG(ABS(J$12-$D19)),0)-4)),IF(anova!CM15&gt;0,"*"," "))," ")</f>
        <v> </v>
      </c>
      <c r="K19" s="69" t="str">
        <f>IF(AND(ISNUMBER(K$10),ISNUMBER($B19)),"-"," ")</f>
        <v> </v>
      </c>
      <c r="L19" s="69" t="str">
        <f>anova!CO15</f>
        <v> </v>
      </c>
      <c r="M19" s="69" t="str">
        <f>anova!CP15</f>
        <v> </v>
      </c>
      <c r="N19" s="69" t="str">
        <f>anova!CQ15</f>
        <v> </v>
      </c>
      <c r="O19" s="69" t="str">
        <f>anova!CR15</f>
        <v> </v>
      </c>
      <c r="P19" s="69" t="str">
        <f>anova!CS15</f>
        <v> </v>
      </c>
      <c r="Q19" s="69" t="str">
        <f>anova!CT15</f>
        <v> </v>
      </c>
      <c r="R19" s="69" t="str">
        <f>anova!CU15</f>
        <v> </v>
      </c>
      <c r="S19" s="69" t="str">
        <f>anova!CV15</f>
        <v> </v>
      </c>
      <c r="T19" s="69" t="str">
        <f>anova!CW15</f>
        <v> </v>
      </c>
      <c r="U19" s="69" t="str">
        <f>anova!CX15</f>
        <v> </v>
      </c>
      <c r="V19" s="69" t="str">
        <f>anova!CY15</f>
        <v> </v>
      </c>
      <c r="W19" s="69" t="str">
        <f>anova!CZ15</f>
        <v> </v>
      </c>
      <c r="X19" s="70" t="str">
        <f>anova!DA15</f>
        <v> </v>
      </c>
    </row>
    <row r="20" spans="2:24" s="62" customFormat="1" ht="15">
      <c r="B20" s="62" t="str">
        <f>anova!CE16</f>
        <v>-</v>
      </c>
      <c r="C20" s="62" t="str">
        <f>anova!L29</f>
        <v> </v>
      </c>
      <c r="D20" s="62" t="str">
        <f>anova!L30</f>
        <v>-</v>
      </c>
      <c r="E20" s="68" t="str">
        <f>IF(AND(ISNUMBER(E$10),ISNUMBER($B20)),CONCATENATE(ROUND(ABS(E$12-$D20),-1*(ROUND(LOG(ABS(E$12-$D20)),0)-4)),IF(anova!CH16&gt;0,"*"," "))," ")</f>
        <v> </v>
      </c>
      <c r="F20" s="69" t="str">
        <f>IF(AND(ISNUMBER(F$10),ISNUMBER($B20)),CONCATENATE(ROUND(ABS(F$12-$D20),-1*(ROUND(LOG(ABS(F$12-$D20)),0)-4)),IF(anova!CI16&gt;0,"*"," "))," ")</f>
        <v> </v>
      </c>
      <c r="G20" s="69" t="str">
        <f>IF(AND(ISNUMBER(G$10),ISNUMBER($B20)),CONCATENATE(ROUND(ABS(G$12-$D20),-1*(ROUND(LOG(ABS(G$12-$D20)),0)-4)),IF(anova!CJ16&gt;0,"*"," "))," ")</f>
        <v> </v>
      </c>
      <c r="H20" s="69" t="str">
        <f>IF(AND(ISNUMBER(H$10),ISNUMBER($B20)),CONCATENATE(ROUND(ABS(H$12-$D20),-1*(ROUND(LOG(ABS(H$12-$D20)),0)-4)),IF(anova!CK16&gt;0,"*"," "))," ")</f>
        <v> </v>
      </c>
      <c r="I20" s="69" t="str">
        <f>IF(AND(ISNUMBER(I$10),ISNUMBER($B20)),CONCATENATE(ROUND(ABS(I$12-$D20),-1*(ROUND(LOG(ABS(I$12-$D20)),0)-4)),IF(anova!CL16&gt;0,"*"," "))," ")</f>
        <v> </v>
      </c>
      <c r="J20" s="69" t="str">
        <f>IF(AND(ISNUMBER(J$10),ISNUMBER($B20)),CONCATENATE(ROUND(ABS(J$12-$D20),-1*(ROUND(LOG(ABS(J$12-$D20)),0)-4)),IF(anova!CM16&gt;0,"*"," "))," ")</f>
        <v> </v>
      </c>
      <c r="K20" s="69" t="str">
        <f>IF(AND(ISNUMBER(K$10),ISNUMBER($B20)),CONCATENATE(ROUND(ABS(K$12-$D20),-1*(ROUND(LOG(ABS(K$12-$D20)),0)-4)),IF(anova!CN16&gt;0,"*"," "))," ")</f>
        <v> </v>
      </c>
      <c r="L20" s="69" t="str">
        <f>IF(AND(ISNUMBER(L$10),ISNUMBER($B20)),"-"," ")</f>
        <v> </v>
      </c>
      <c r="M20" s="69" t="str">
        <f>anova!CP16</f>
        <v> </v>
      </c>
      <c r="N20" s="69" t="str">
        <f>anova!CQ16</f>
        <v> </v>
      </c>
      <c r="O20" s="69" t="str">
        <f>anova!CR16</f>
        <v> </v>
      </c>
      <c r="P20" s="69" t="str">
        <f>anova!CS16</f>
        <v> </v>
      </c>
      <c r="Q20" s="69" t="str">
        <f>anova!CT16</f>
        <v> </v>
      </c>
      <c r="R20" s="69" t="str">
        <f>anova!CU16</f>
        <v> </v>
      </c>
      <c r="S20" s="69" t="str">
        <f>anova!CV16</f>
        <v> </v>
      </c>
      <c r="T20" s="69" t="str">
        <f>anova!CW16</f>
        <v> </v>
      </c>
      <c r="U20" s="69" t="str">
        <f>anova!CX16</f>
        <v> </v>
      </c>
      <c r="V20" s="69" t="str">
        <f>anova!CY16</f>
        <v> </v>
      </c>
      <c r="W20" s="69" t="str">
        <f>anova!CZ16</f>
        <v> </v>
      </c>
      <c r="X20" s="70" t="str">
        <f>anova!DA16</f>
        <v> </v>
      </c>
    </row>
    <row r="21" spans="2:24" s="62" customFormat="1" ht="15">
      <c r="B21" s="62" t="str">
        <f>anova!CE17</f>
        <v>-</v>
      </c>
      <c r="C21" s="62" t="str">
        <f>anova!M29</f>
        <v> </v>
      </c>
      <c r="D21" s="62" t="str">
        <f>anova!M30</f>
        <v>-</v>
      </c>
      <c r="E21" s="68" t="str">
        <f>IF(AND(ISNUMBER(E$10),ISNUMBER($B21)),CONCATENATE(ROUND(ABS(E$12-$D21),-1*(ROUND(LOG(ABS(E$12-$D21)),0)-4)),IF(anova!CH17&gt;0,"*"," "))," ")</f>
        <v> </v>
      </c>
      <c r="F21" s="69" t="str">
        <f>IF(AND(ISNUMBER(F$10),ISNUMBER($B21)),CONCATENATE(ROUND(ABS(F$12-$D21),-1*(ROUND(LOG(ABS(F$12-$D21)),0)-4)),IF(anova!CI17&gt;0,"*"," "))," ")</f>
        <v> </v>
      </c>
      <c r="G21" s="69" t="str">
        <f>IF(AND(ISNUMBER(G$10),ISNUMBER($B21)),CONCATENATE(ROUND(ABS(G$12-$D21),-1*(ROUND(LOG(ABS(G$12-$D21)),0)-4)),IF(anova!CJ17&gt;0,"*"," "))," ")</f>
        <v> </v>
      </c>
      <c r="H21" s="69" t="str">
        <f>IF(AND(ISNUMBER(H$10),ISNUMBER($B21)),CONCATENATE(ROUND(ABS(H$12-$D21),-1*(ROUND(LOG(ABS(H$12-$D21)),0)-4)),IF(anova!CK17&gt;0,"*"," "))," ")</f>
        <v> </v>
      </c>
      <c r="I21" s="69" t="str">
        <f>IF(AND(ISNUMBER(I$10),ISNUMBER($B21)),CONCATENATE(ROUND(ABS(I$12-$D21),-1*(ROUND(LOG(ABS(I$12-$D21)),0)-4)),IF(anova!CL17&gt;0,"*"," "))," ")</f>
        <v> </v>
      </c>
      <c r="J21" s="69" t="str">
        <f>IF(AND(ISNUMBER(J$10),ISNUMBER($B21)),CONCATENATE(ROUND(ABS(J$12-$D21),-1*(ROUND(LOG(ABS(J$12-$D21)),0)-4)),IF(anova!CM17&gt;0,"*"," "))," ")</f>
        <v> </v>
      </c>
      <c r="K21" s="69" t="str">
        <f>IF(AND(ISNUMBER(K$10),ISNUMBER($B21)),CONCATENATE(ROUND(ABS(K$12-$D21),-1*(ROUND(LOG(ABS(K$12-$D21)),0)-4)),IF(anova!CN17&gt;0,"*"," "))," ")</f>
        <v> </v>
      </c>
      <c r="L21" s="69" t="str">
        <f>IF(AND(ISNUMBER(L$10),ISNUMBER($B21)),CONCATENATE(ROUND(ABS(L$12-$D21),-1*(ROUND(LOG(ABS(L$12-$D21)),0)-4)),IF(anova!CO17&gt;0,"*"," "))," ")</f>
        <v> </v>
      </c>
      <c r="M21" s="69" t="str">
        <f>IF(AND(ISNUMBER(M$10),ISNUMBER($B21)),"-"," ")</f>
        <v> </v>
      </c>
      <c r="N21" s="69" t="str">
        <f>anova!CQ17</f>
        <v> </v>
      </c>
      <c r="O21" s="69" t="str">
        <f>anova!CR17</f>
        <v> </v>
      </c>
      <c r="P21" s="69" t="str">
        <f>anova!CS17</f>
        <v> </v>
      </c>
      <c r="Q21" s="69" t="str">
        <f>anova!CT17</f>
        <v> </v>
      </c>
      <c r="R21" s="69" t="str">
        <f>anova!CU17</f>
        <v> </v>
      </c>
      <c r="S21" s="69" t="str">
        <f>anova!CV17</f>
        <v> </v>
      </c>
      <c r="T21" s="69" t="str">
        <f>anova!CW17</f>
        <v> </v>
      </c>
      <c r="U21" s="69" t="str">
        <f>anova!CX17</f>
        <v> </v>
      </c>
      <c r="V21" s="69" t="str">
        <f>anova!CY17</f>
        <v> </v>
      </c>
      <c r="W21" s="69" t="str">
        <f>anova!CZ17</f>
        <v> </v>
      </c>
      <c r="X21" s="70" t="str">
        <f>anova!DA17</f>
        <v> </v>
      </c>
    </row>
    <row r="22" spans="2:24" s="62" customFormat="1" ht="15">
      <c r="B22" s="62" t="str">
        <f>anova!CE18</f>
        <v>-</v>
      </c>
      <c r="C22" s="62" t="str">
        <f>anova!N29</f>
        <v> </v>
      </c>
      <c r="D22" s="62" t="str">
        <f>anova!N30</f>
        <v>-</v>
      </c>
      <c r="E22" s="68" t="str">
        <f>IF(AND(ISNUMBER(E$10),ISNUMBER($B22)),CONCATENATE(ROUND(ABS(E$12-$D22),-1*(ROUND(LOG(ABS(E$12-$D22)),0)-4)),IF(anova!CH18&gt;0,"*"," "))," ")</f>
        <v> </v>
      </c>
      <c r="F22" s="69" t="str">
        <f>IF(AND(ISNUMBER(F$10),ISNUMBER($B22)),CONCATENATE(ROUND(ABS(F$12-$D22),-1*(ROUND(LOG(ABS(F$12-$D22)),0)-4)),IF(anova!CI18&gt;0,"*"," "))," ")</f>
        <v> </v>
      </c>
      <c r="G22" s="69" t="str">
        <f>IF(AND(ISNUMBER(G$10),ISNUMBER($B22)),CONCATENATE(ROUND(ABS(G$12-$D22),-1*(ROUND(LOG(ABS(G$12-$D22)),0)-4)),IF(anova!CJ18&gt;0,"*"," "))," ")</f>
        <v> </v>
      </c>
      <c r="H22" s="69" t="str">
        <f>IF(AND(ISNUMBER(H$10),ISNUMBER($B22)),CONCATENATE(ROUND(ABS(H$12-$D22),-1*(ROUND(LOG(ABS(H$12-$D22)),0)-4)),IF(anova!CK18&gt;0,"*"," "))," ")</f>
        <v> </v>
      </c>
      <c r="I22" s="69" t="str">
        <f>IF(AND(ISNUMBER(I$10),ISNUMBER($B22)),CONCATENATE(ROUND(ABS(I$12-$D22),-1*(ROUND(LOG(ABS(I$12-$D22)),0)-4)),IF(anova!CL18&gt;0,"*"," "))," ")</f>
        <v> </v>
      </c>
      <c r="J22" s="69" t="str">
        <f>IF(AND(ISNUMBER(J$10),ISNUMBER($B22)),CONCATENATE(ROUND(ABS(J$12-$D22),-1*(ROUND(LOG(ABS(J$12-$D22)),0)-4)),IF(anova!CM18&gt;0,"*"," "))," ")</f>
        <v> </v>
      </c>
      <c r="K22" s="69" t="str">
        <f>IF(AND(ISNUMBER(K$10),ISNUMBER($B22)),CONCATENATE(ROUND(ABS(K$12-$D22),-1*(ROUND(LOG(ABS(K$12-$D22)),0)-4)),IF(anova!CN18&gt;0,"*"," "))," ")</f>
        <v> </v>
      </c>
      <c r="L22" s="69" t="str">
        <f>IF(AND(ISNUMBER(L$10),ISNUMBER($B22)),CONCATENATE(ROUND(ABS(L$12-$D22),-1*(ROUND(LOG(ABS(L$12-$D22)),0)-4)),IF(anova!CO18&gt;0,"*"," "))," ")</f>
        <v> </v>
      </c>
      <c r="M22" s="69" t="str">
        <f>IF(AND(ISNUMBER(M$10),ISNUMBER($B22)),CONCATENATE(ROUND(ABS(M$12-$D22),-1*(ROUND(LOG(ABS(M$12-$D22)),0)-4)),IF(anova!CP18&gt;0,"*"," "))," ")</f>
        <v> </v>
      </c>
      <c r="N22" s="69" t="str">
        <f>IF(AND(ISNUMBER(N$10),ISNUMBER($B22)),"-"," ")</f>
        <v> </v>
      </c>
      <c r="O22" s="69" t="str">
        <f>anova!CR18</f>
        <v> </v>
      </c>
      <c r="P22" s="69" t="str">
        <f>anova!CS18</f>
        <v> </v>
      </c>
      <c r="Q22" s="69" t="str">
        <f>anova!CT18</f>
        <v> </v>
      </c>
      <c r="R22" s="69" t="str">
        <f>anova!CU18</f>
        <v> </v>
      </c>
      <c r="S22" s="69" t="str">
        <f>anova!CV18</f>
        <v> </v>
      </c>
      <c r="T22" s="69" t="str">
        <f>anova!CW18</f>
        <v> </v>
      </c>
      <c r="U22" s="69" t="str">
        <f>anova!CX18</f>
        <v> </v>
      </c>
      <c r="V22" s="69" t="str">
        <f>anova!CY18</f>
        <v> </v>
      </c>
      <c r="W22" s="69" t="str">
        <f>anova!CZ18</f>
        <v> </v>
      </c>
      <c r="X22" s="70" t="str">
        <f>anova!DA18</f>
        <v> </v>
      </c>
    </row>
    <row r="23" spans="2:24" s="62" customFormat="1" ht="15">
      <c r="B23" s="62" t="str">
        <f>anova!CE19</f>
        <v>-</v>
      </c>
      <c r="C23" s="62" t="str">
        <f>anova!O29</f>
        <v> </v>
      </c>
      <c r="D23" s="62" t="str">
        <f>anova!O30</f>
        <v>-</v>
      </c>
      <c r="E23" s="68" t="str">
        <f>IF(AND(ISNUMBER(E$10),ISNUMBER($B23)),CONCATENATE(ROUND(ABS(E$12-$D23),-1*(ROUND(LOG(ABS(E$12-$D23)),0)-4)),IF(anova!CH19&gt;0,"*"," "))," ")</f>
        <v> </v>
      </c>
      <c r="F23" s="69" t="str">
        <f>IF(AND(ISNUMBER(F$10),ISNUMBER($B23)),CONCATENATE(ROUND(ABS(F$12-$D23),-1*(ROUND(LOG(ABS(F$12-$D23)),0)-4)),IF(anova!CI19&gt;0,"*"," "))," ")</f>
        <v> </v>
      </c>
      <c r="G23" s="69" t="str">
        <f>IF(AND(ISNUMBER(G$10),ISNUMBER($B23)),CONCATENATE(ROUND(ABS(G$12-$D23),-1*(ROUND(LOG(ABS(G$12-$D23)),0)-4)),IF(anova!CJ19&gt;0,"*"," "))," ")</f>
        <v> </v>
      </c>
      <c r="H23" s="69" t="str">
        <f>IF(AND(ISNUMBER(H$10),ISNUMBER($B23)),CONCATENATE(ROUND(ABS(H$12-$D23),-1*(ROUND(LOG(ABS(H$12-$D23)),0)-4)),IF(anova!CK19&gt;0,"*"," "))," ")</f>
        <v> </v>
      </c>
      <c r="I23" s="69" t="str">
        <f>IF(AND(ISNUMBER(I$10),ISNUMBER($B23)),CONCATENATE(ROUND(ABS(I$12-$D23),-1*(ROUND(LOG(ABS(I$12-$D23)),0)-4)),IF(anova!CL19&gt;0,"*"," "))," ")</f>
        <v> </v>
      </c>
      <c r="J23" s="69" t="str">
        <f>IF(AND(ISNUMBER(J$10),ISNUMBER($B23)),CONCATENATE(ROUND(ABS(J$12-$D23),-1*(ROUND(LOG(ABS(J$12-$D23)),0)-4)),IF(anova!CM19&gt;0,"*"," "))," ")</f>
        <v> </v>
      </c>
      <c r="K23" s="69" t="str">
        <f>IF(AND(ISNUMBER(K$10),ISNUMBER($B23)),CONCATENATE(ROUND(ABS(K$12-$D23),-1*(ROUND(LOG(ABS(K$12-$D23)),0)-4)),IF(anova!CN19&gt;0,"*"," "))," ")</f>
        <v> </v>
      </c>
      <c r="L23" s="69" t="str">
        <f>IF(AND(ISNUMBER(L$10),ISNUMBER($B23)),CONCATENATE(ROUND(ABS(L$12-$D23),-1*(ROUND(LOG(ABS(L$12-$D23)),0)-4)),IF(anova!CO19&gt;0,"*"," "))," ")</f>
        <v> </v>
      </c>
      <c r="M23" s="69" t="str">
        <f>IF(AND(ISNUMBER(M$10),ISNUMBER($B23)),CONCATENATE(ROUND(ABS(M$12-$D23),-1*(ROUND(LOG(ABS(M$12-$D23)),0)-4)),IF(anova!CP19&gt;0,"*"," "))," ")</f>
        <v> </v>
      </c>
      <c r="N23" s="69" t="str">
        <f>IF(AND(ISNUMBER(N$10),ISNUMBER($B23)),CONCATENATE(ROUND(ABS(N$12-$D23),-1*(ROUND(LOG(ABS(N$12-$D23)),0)-4)),IF(anova!CQ19&gt;0,"*"," "))," ")</f>
        <v> </v>
      </c>
      <c r="O23" s="69" t="str">
        <f>IF(AND(ISNUMBER(O$10),ISNUMBER($B23)),"-"," ")</f>
        <v> </v>
      </c>
      <c r="P23" s="69" t="str">
        <f>anova!CS19</f>
        <v> </v>
      </c>
      <c r="Q23" s="69" t="str">
        <f>anova!CT19</f>
        <v> </v>
      </c>
      <c r="R23" s="69" t="str">
        <f>anova!CU19</f>
        <v> </v>
      </c>
      <c r="S23" s="69" t="str">
        <f>anova!CV19</f>
        <v> </v>
      </c>
      <c r="T23" s="69" t="str">
        <f>anova!CW19</f>
        <v> </v>
      </c>
      <c r="U23" s="69" t="str">
        <f>anova!CX19</f>
        <v> </v>
      </c>
      <c r="V23" s="69" t="str">
        <f>anova!CY19</f>
        <v> </v>
      </c>
      <c r="W23" s="69" t="str">
        <f>anova!CZ19</f>
        <v> </v>
      </c>
      <c r="X23" s="70" t="str">
        <f>anova!DA19</f>
        <v> </v>
      </c>
    </row>
    <row r="24" spans="2:24" s="62" customFormat="1" ht="15">
      <c r="B24" s="62" t="str">
        <f>anova!CE20</f>
        <v>-</v>
      </c>
      <c r="C24" s="62" t="str">
        <f>anova!P29</f>
        <v> </v>
      </c>
      <c r="D24" s="62" t="str">
        <f>anova!P30</f>
        <v>-</v>
      </c>
      <c r="E24" s="68" t="str">
        <f>IF(AND(ISNUMBER(E$10),ISNUMBER($B24)),CONCATENATE(ROUND(ABS(E$12-$D24),-1*(ROUND(LOG(ABS(E$12-$D24)),0)-4)),IF(anova!CH20&gt;0,"*"," "))," ")</f>
        <v> </v>
      </c>
      <c r="F24" s="69" t="str">
        <f>IF(AND(ISNUMBER(F$10),ISNUMBER($B24)),CONCATENATE(ROUND(ABS(F$12-$D24),-1*(ROUND(LOG(ABS(F$12-$D24)),0)-4)),IF(anova!CI20&gt;0,"*"," "))," ")</f>
        <v> </v>
      </c>
      <c r="G24" s="69" t="str">
        <f>IF(AND(ISNUMBER(G$10),ISNUMBER($B24)),CONCATENATE(ROUND(ABS(G$12-$D24),-1*(ROUND(LOG(ABS(G$12-$D24)),0)-4)),IF(anova!CJ20&gt;0,"*"," "))," ")</f>
        <v> </v>
      </c>
      <c r="H24" s="69" t="str">
        <f>IF(AND(ISNUMBER(H$10),ISNUMBER($B24)),CONCATENATE(ROUND(ABS(H$12-$D24),-1*(ROUND(LOG(ABS(H$12-$D24)),0)-4)),IF(anova!CK20&gt;0,"*"," "))," ")</f>
        <v> </v>
      </c>
      <c r="I24" s="69" t="str">
        <f>IF(AND(ISNUMBER(I$10),ISNUMBER($B24)),CONCATENATE(ROUND(ABS(I$12-$D24),-1*(ROUND(LOG(ABS(I$12-$D24)),0)-4)),IF(anova!CL20&gt;0,"*"," "))," ")</f>
        <v> </v>
      </c>
      <c r="J24" s="69" t="str">
        <f>IF(AND(ISNUMBER(J$10),ISNUMBER($B24)),CONCATENATE(ROUND(ABS(J$12-$D24),-1*(ROUND(LOG(ABS(J$12-$D24)),0)-4)),IF(anova!CM20&gt;0,"*"," "))," ")</f>
        <v> </v>
      </c>
      <c r="K24" s="69" t="str">
        <f>IF(AND(ISNUMBER(K$10),ISNUMBER($B24)),CONCATENATE(ROUND(ABS(K$12-$D24),-1*(ROUND(LOG(ABS(K$12-$D24)),0)-4)),IF(anova!CN20&gt;0,"*"," "))," ")</f>
        <v> </v>
      </c>
      <c r="L24" s="69" t="str">
        <f>IF(AND(ISNUMBER(L$10),ISNUMBER($B24)),CONCATENATE(ROUND(ABS(L$12-$D24),-1*(ROUND(LOG(ABS(L$12-$D24)),0)-4)),IF(anova!CO20&gt;0,"*"," "))," ")</f>
        <v> </v>
      </c>
      <c r="M24" s="69" t="str">
        <f>IF(AND(ISNUMBER(M$10),ISNUMBER($B24)),CONCATENATE(ROUND(ABS(M$12-$D24),-1*(ROUND(LOG(ABS(M$12-$D24)),0)-4)),IF(anova!CP20&gt;0,"*"," "))," ")</f>
        <v> </v>
      </c>
      <c r="N24" s="69" t="str">
        <f>IF(AND(ISNUMBER(N$10),ISNUMBER($B24)),CONCATENATE(ROUND(ABS(N$12-$D24),-1*(ROUND(LOG(ABS(N$12-$D24)),0)-4)),IF(anova!CQ20&gt;0,"*"," "))," ")</f>
        <v> </v>
      </c>
      <c r="O24" s="69" t="str">
        <f>IF(AND(ISNUMBER(O$10),ISNUMBER($B24)),CONCATENATE(ROUND(ABS(O$12-$D24),-1*(ROUND(LOG(ABS(O$12-$D24)),0)-4)),IF(anova!CR20&gt;0,"*"," "))," ")</f>
        <v> </v>
      </c>
      <c r="P24" s="69" t="str">
        <f>IF(AND(ISNUMBER(P$10),ISNUMBER($B24)),"-"," ")</f>
        <v> </v>
      </c>
      <c r="Q24" s="69" t="str">
        <f>anova!CT20</f>
        <v> </v>
      </c>
      <c r="R24" s="69" t="str">
        <f>anova!CU20</f>
        <v> </v>
      </c>
      <c r="S24" s="69" t="str">
        <f>anova!CV20</f>
        <v> </v>
      </c>
      <c r="T24" s="69" t="str">
        <f>anova!CW20</f>
        <v> </v>
      </c>
      <c r="U24" s="69" t="str">
        <f>anova!CX20</f>
        <v> </v>
      </c>
      <c r="V24" s="69" t="str">
        <f>anova!CY20</f>
        <v> </v>
      </c>
      <c r="W24" s="69" t="str">
        <f>anova!CZ20</f>
        <v> </v>
      </c>
      <c r="X24" s="70" t="str">
        <f>anova!DA20</f>
        <v> </v>
      </c>
    </row>
    <row r="25" spans="2:24" s="62" customFormat="1" ht="15">
      <c r="B25" s="62" t="str">
        <f>anova!CE21</f>
        <v>-</v>
      </c>
      <c r="C25" s="62" t="str">
        <f>anova!R29</f>
        <v> </v>
      </c>
      <c r="D25" s="62" t="str">
        <f>anova!Q30</f>
        <v>-</v>
      </c>
      <c r="E25" s="68" t="str">
        <f>IF(AND(ISNUMBER(E$10),ISNUMBER($B25)),CONCATENATE(ROUND(ABS(E$12-$D25),-1*(ROUND(LOG(ABS(E$12-$D25)),0)-4)),IF(anova!CH21&gt;0,"*"," "))," ")</f>
        <v> </v>
      </c>
      <c r="F25" s="69" t="str">
        <f>IF(AND(ISNUMBER(F$10),ISNUMBER($B25)),CONCATENATE(ROUND(ABS(F$12-$D25),-1*(ROUND(LOG(ABS(F$12-$D25)),0)-4)),IF(anova!CI21&gt;0,"*"," "))," ")</f>
        <v> </v>
      </c>
      <c r="G25" s="69" t="str">
        <f>IF(AND(ISNUMBER(G$10),ISNUMBER($B25)),CONCATENATE(ROUND(ABS(G$12-$D25),-1*(ROUND(LOG(ABS(G$12-$D25)),0)-4)),IF(anova!CJ21&gt;0,"*"," "))," ")</f>
        <v> </v>
      </c>
      <c r="H25" s="69" t="str">
        <f>IF(AND(ISNUMBER(H$10),ISNUMBER($B25)),CONCATENATE(ROUND(ABS(H$12-$D25),-1*(ROUND(LOG(ABS(H$12-$D25)),0)-4)),IF(anova!CK21&gt;0,"*"," "))," ")</f>
        <v> </v>
      </c>
      <c r="I25" s="69" t="str">
        <f>IF(AND(ISNUMBER(I$10),ISNUMBER($B25)),CONCATENATE(ROUND(ABS(I$12-$D25),-1*(ROUND(LOG(ABS(I$12-$D25)),0)-4)),IF(anova!CL21&gt;0,"*"," "))," ")</f>
        <v> </v>
      </c>
      <c r="J25" s="69" t="str">
        <f>IF(AND(ISNUMBER(J$10),ISNUMBER($B25)),CONCATENATE(ROUND(ABS(J$12-$D25),-1*(ROUND(LOG(ABS(J$12-$D25)),0)-4)),IF(anova!CM21&gt;0,"*"," "))," ")</f>
        <v> </v>
      </c>
      <c r="K25" s="69" t="str">
        <f>IF(AND(ISNUMBER(K$10),ISNUMBER($B25)),CONCATENATE(ROUND(ABS(K$12-$D25),-1*(ROUND(LOG(ABS(K$12-$D25)),0)-4)),IF(anova!CN21&gt;0,"*"," "))," ")</f>
        <v> </v>
      </c>
      <c r="L25" s="69" t="str">
        <f>IF(AND(ISNUMBER(L$10),ISNUMBER($B25)),CONCATENATE(ROUND(ABS(L$12-$D25),-1*(ROUND(LOG(ABS(L$12-$D25)),0)-4)),IF(anova!CO21&gt;0,"*"," "))," ")</f>
        <v> </v>
      </c>
      <c r="M25" s="69" t="str">
        <f>IF(AND(ISNUMBER(M$10),ISNUMBER($B25)),CONCATENATE(ROUND(ABS(M$12-$D25),-1*(ROUND(LOG(ABS(M$12-$D25)),0)-4)),IF(anova!CP21&gt;0,"*"," "))," ")</f>
        <v> </v>
      </c>
      <c r="N25" s="69" t="str">
        <f>IF(AND(ISNUMBER(N$10),ISNUMBER($B25)),CONCATENATE(ROUND(ABS(N$12-$D25),-1*(ROUND(LOG(ABS(N$12-$D25)),0)-4)),IF(anova!CQ21&gt;0,"*"," "))," ")</f>
        <v> </v>
      </c>
      <c r="O25" s="69" t="str">
        <f>IF(AND(ISNUMBER(O$10),ISNUMBER($B25)),CONCATENATE(ROUND(ABS(O$12-$D25),-1*(ROUND(LOG(ABS(O$12-$D25)),0)-4)),IF(anova!CR21&gt;0,"*"," "))," ")</f>
        <v> </v>
      </c>
      <c r="P25" s="69" t="str">
        <f>IF(AND(ISNUMBER(P$10),ISNUMBER($B25)),CONCATENATE(ROUND(ABS(P$12-$D25),-1*(ROUND(LOG(ABS(P$12-$D25)),0)-4)),IF(anova!CS21&gt;0,"*"," "))," ")</f>
        <v> </v>
      </c>
      <c r="Q25" s="69" t="str">
        <f>IF(AND(ISNUMBER(Q$10),ISNUMBER($B25)),"-"," ")</f>
        <v> </v>
      </c>
      <c r="R25" s="69" t="str">
        <f>anova!CU21</f>
        <v> </v>
      </c>
      <c r="S25" s="69" t="str">
        <f>anova!CV21</f>
        <v> </v>
      </c>
      <c r="T25" s="69" t="str">
        <f>anova!CW21</f>
        <v> </v>
      </c>
      <c r="U25" s="69" t="str">
        <f>anova!CX21</f>
        <v> </v>
      </c>
      <c r="V25" s="69" t="str">
        <f>anova!CY21</f>
        <v> </v>
      </c>
      <c r="W25" s="69" t="str">
        <f>anova!CZ21</f>
        <v> </v>
      </c>
      <c r="X25" s="70" t="str">
        <f>anova!DA21</f>
        <v> </v>
      </c>
    </row>
    <row r="26" spans="2:24" s="62" customFormat="1" ht="15">
      <c r="B26" s="62" t="str">
        <f>anova!CE22</f>
        <v>-</v>
      </c>
      <c r="C26" s="62" t="str">
        <f>anova!S29</f>
        <v> </v>
      </c>
      <c r="D26" s="62" t="str">
        <f>anova!R30</f>
        <v>-</v>
      </c>
      <c r="E26" s="68" t="str">
        <f>IF(AND(ISNUMBER(E$10),ISNUMBER($B26)),CONCATENATE(ROUND(ABS(E$12-$D26),-1*(ROUND(LOG(ABS(E$12-$D26)),0)-4)),IF(anova!CH22&gt;0,"*"," "))," ")</f>
        <v> </v>
      </c>
      <c r="F26" s="69" t="str">
        <f>IF(AND(ISNUMBER(F$10),ISNUMBER($B26)),CONCATENATE(ROUND(ABS(F$12-$D26),-1*(ROUND(LOG(ABS(F$12-$D26)),0)-4)),IF(anova!CI22&gt;0,"*"," "))," ")</f>
        <v> </v>
      </c>
      <c r="G26" s="69" t="str">
        <f>IF(AND(ISNUMBER(G$10),ISNUMBER($B26)),CONCATENATE(ROUND(ABS(G$12-$D26),-1*(ROUND(LOG(ABS(G$12-$D26)),0)-4)),IF(anova!CJ22&gt;0,"*"," "))," ")</f>
        <v> </v>
      </c>
      <c r="H26" s="69" t="str">
        <f>IF(AND(ISNUMBER(H$10),ISNUMBER($B26)),CONCATENATE(ROUND(ABS(H$12-$D26),-1*(ROUND(LOG(ABS(H$12-$D26)),0)-4)),IF(anova!CK22&gt;0,"*"," "))," ")</f>
        <v> </v>
      </c>
      <c r="I26" s="69" t="str">
        <f>IF(AND(ISNUMBER(I$10),ISNUMBER($B26)),CONCATENATE(ROUND(ABS(I$12-$D26),-1*(ROUND(LOG(ABS(I$12-$D26)),0)-4)),IF(anova!CL22&gt;0,"*"," "))," ")</f>
        <v> </v>
      </c>
      <c r="J26" s="69" t="str">
        <f>IF(AND(ISNUMBER(J$10),ISNUMBER($B26)),CONCATENATE(ROUND(ABS(J$12-$D26),-1*(ROUND(LOG(ABS(J$12-$D26)),0)-4)),IF(anova!CM22&gt;0,"*"," "))," ")</f>
        <v> </v>
      </c>
      <c r="K26" s="69" t="str">
        <f>IF(AND(ISNUMBER(K$10),ISNUMBER($B26)),CONCATENATE(ROUND(ABS(K$12-$D26),-1*(ROUND(LOG(ABS(K$12-$D26)),0)-4)),IF(anova!CN22&gt;0,"*"," "))," ")</f>
        <v> </v>
      </c>
      <c r="L26" s="69" t="str">
        <f>IF(AND(ISNUMBER(L$10),ISNUMBER($B26)),CONCATENATE(ROUND(ABS(L$12-$D26),-1*(ROUND(LOG(ABS(L$12-$D26)),0)-4)),IF(anova!CO22&gt;0,"*"," "))," ")</f>
        <v> </v>
      </c>
      <c r="M26" s="69" t="str">
        <f>IF(AND(ISNUMBER(M$10),ISNUMBER($B26)),CONCATENATE(ROUND(ABS(M$12-$D26),-1*(ROUND(LOG(ABS(M$12-$D26)),0)-4)),IF(anova!CP22&gt;0,"*"," "))," ")</f>
        <v> </v>
      </c>
      <c r="N26" s="69" t="str">
        <f>IF(AND(ISNUMBER(N$10),ISNUMBER($B26)),CONCATENATE(ROUND(ABS(N$12-$D26),-1*(ROUND(LOG(ABS(N$12-$D26)),0)-4)),IF(anova!CQ22&gt;0,"*"," "))," ")</f>
        <v> </v>
      </c>
      <c r="O26" s="69" t="str">
        <f>IF(AND(ISNUMBER(O$10),ISNUMBER($B26)),CONCATENATE(ROUND(ABS(O$12-$D26),-1*(ROUND(LOG(ABS(O$12-$D26)),0)-4)),IF(anova!CR22&gt;0,"*"," "))," ")</f>
        <v> </v>
      </c>
      <c r="P26" s="69" t="str">
        <f>IF(AND(ISNUMBER(P$10),ISNUMBER($B26)),CONCATENATE(ROUND(ABS(P$12-$D26),-1*(ROUND(LOG(ABS(P$12-$D26)),0)-4)),IF(anova!CS22&gt;0,"*"," "))," ")</f>
        <v> </v>
      </c>
      <c r="Q26" s="69" t="str">
        <f>IF(AND(ISNUMBER(Q$10),ISNUMBER($B26)),CONCATENATE(ROUND(ABS(Q$12-$D26),-1*(ROUND(LOG(ABS(Q$12-$D26)),0)-4)),IF(anova!CT22&gt;0,"*"," "))," ")</f>
        <v> </v>
      </c>
      <c r="R26" s="69" t="str">
        <f>IF(AND(ISNUMBER(R$10),ISNUMBER($B26)),"-"," ")</f>
        <v> </v>
      </c>
      <c r="S26" s="69" t="str">
        <f>anova!CV22</f>
        <v> </v>
      </c>
      <c r="T26" s="69" t="str">
        <f>anova!CW22</f>
        <v> </v>
      </c>
      <c r="U26" s="69" t="str">
        <f>anova!CX22</f>
        <v> </v>
      </c>
      <c r="V26" s="69" t="str">
        <f>anova!CY22</f>
        <v> </v>
      </c>
      <c r="W26" s="69" t="str">
        <f>anova!CZ22</f>
        <v> </v>
      </c>
      <c r="X26" s="70" t="str">
        <f>anova!DA22</f>
        <v> </v>
      </c>
    </row>
    <row r="27" spans="2:24" s="62" customFormat="1" ht="15">
      <c r="B27" s="62" t="str">
        <f>anova!CE23</f>
        <v>-</v>
      </c>
      <c r="C27" s="62" t="str">
        <f>anova!T29</f>
        <v> </v>
      </c>
      <c r="D27" s="62" t="str">
        <f>anova!S30</f>
        <v>-</v>
      </c>
      <c r="E27" s="68" t="str">
        <f>IF(AND(ISNUMBER(E$10),ISNUMBER($B27)),CONCATENATE(ROUND(ABS(E$12-$D27),-1*(ROUND(LOG(ABS(E$12-$D27)),0)-4)),IF(anova!CH23&gt;0,"*"," "))," ")</f>
        <v> </v>
      </c>
      <c r="F27" s="69" t="str">
        <f>IF(AND(ISNUMBER(F$10),ISNUMBER($B27)),CONCATENATE(ROUND(ABS(F$12-$D27),-1*(ROUND(LOG(ABS(F$12-$D27)),0)-4)),IF(anova!CI23&gt;0,"*"," "))," ")</f>
        <v> </v>
      </c>
      <c r="G27" s="69" t="str">
        <f>IF(AND(ISNUMBER(G$10),ISNUMBER($B27)),CONCATENATE(ROUND(ABS(G$12-$D27),-1*(ROUND(LOG(ABS(G$12-$D27)),0)-4)),IF(anova!CJ23&gt;0,"*"," "))," ")</f>
        <v> </v>
      </c>
      <c r="H27" s="69" t="str">
        <f>IF(AND(ISNUMBER(H$10),ISNUMBER($B27)),CONCATENATE(ROUND(ABS(H$12-$D27),-1*(ROUND(LOG(ABS(H$12-$D27)),0)-4)),IF(anova!CK23&gt;0,"*"," "))," ")</f>
        <v> </v>
      </c>
      <c r="I27" s="69" t="str">
        <f>IF(AND(ISNUMBER(I$10),ISNUMBER($B27)),CONCATENATE(ROUND(ABS(I$12-$D27),-1*(ROUND(LOG(ABS(I$12-$D27)),0)-4)),IF(anova!CL23&gt;0,"*"," "))," ")</f>
        <v> </v>
      </c>
      <c r="J27" s="69" t="str">
        <f>IF(AND(ISNUMBER(J$10),ISNUMBER($B27)),CONCATENATE(ROUND(ABS(J$12-$D27),-1*(ROUND(LOG(ABS(J$12-$D27)),0)-4)),IF(anova!CM23&gt;0,"*"," "))," ")</f>
        <v> </v>
      </c>
      <c r="K27" s="69" t="str">
        <f>IF(AND(ISNUMBER(K$10),ISNUMBER($B27)),CONCATENATE(ROUND(ABS(K$12-$D27),-1*(ROUND(LOG(ABS(K$12-$D27)),0)-4)),IF(anova!CN23&gt;0,"*"," "))," ")</f>
        <v> </v>
      </c>
      <c r="L27" s="69" t="str">
        <f>IF(AND(ISNUMBER(L$10),ISNUMBER($B27)),CONCATENATE(ROUND(ABS(L$12-$D27),-1*(ROUND(LOG(ABS(L$12-$D27)),0)-4)),IF(anova!CO23&gt;0,"*"," "))," ")</f>
        <v> </v>
      </c>
      <c r="M27" s="69" t="str">
        <f>IF(AND(ISNUMBER(M$10),ISNUMBER($B27)),CONCATENATE(ROUND(ABS(M$12-$D27),-1*(ROUND(LOG(ABS(M$12-$D27)),0)-4)),IF(anova!CP23&gt;0,"*"," "))," ")</f>
        <v> </v>
      </c>
      <c r="N27" s="69" t="str">
        <f>IF(AND(ISNUMBER(N$10),ISNUMBER($B27)),CONCATENATE(ROUND(ABS(N$12-$D27),-1*(ROUND(LOG(ABS(N$12-$D27)),0)-4)),IF(anova!CQ23&gt;0,"*"," "))," ")</f>
        <v> </v>
      </c>
      <c r="O27" s="69" t="str">
        <f>IF(AND(ISNUMBER(O$10),ISNUMBER($B27)),CONCATENATE(ROUND(ABS(O$12-$D27),-1*(ROUND(LOG(ABS(O$12-$D27)),0)-4)),IF(anova!CR23&gt;0,"*"," "))," ")</f>
        <v> </v>
      </c>
      <c r="P27" s="69" t="str">
        <f>IF(AND(ISNUMBER(P$10),ISNUMBER($B27)),CONCATENATE(ROUND(ABS(P$12-$D27),-1*(ROUND(LOG(ABS(P$12-$D27)),0)-4)),IF(anova!CS23&gt;0,"*"," "))," ")</f>
        <v> </v>
      </c>
      <c r="Q27" s="69" t="str">
        <f>IF(AND(ISNUMBER(Q$10),ISNUMBER($B27)),CONCATENATE(ROUND(ABS(Q$12-$D27),-1*(ROUND(LOG(ABS(Q$12-$D27)),0)-4)),IF(anova!CT23&gt;0,"*"," "))," ")</f>
        <v> </v>
      </c>
      <c r="R27" s="69" t="str">
        <f>IF(AND(ISNUMBER(R$10),ISNUMBER($B27)),CONCATENATE(ROUND(ABS(R$12-$D27),-1*(ROUND(LOG(ABS(R$12-$D27)),0)-4)),IF(anova!CU23&gt;0,"*"," "))," ")</f>
        <v> </v>
      </c>
      <c r="S27" s="69" t="str">
        <f>IF(AND(ISNUMBER(S$10),ISNUMBER($B27)),"-"," ")</f>
        <v> </v>
      </c>
      <c r="T27" s="69" t="str">
        <f>anova!CW23</f>
        <v> </v>
      </c>
      <c r="U27" s="69" t="str">
        <f>anova!CX23</f>
        <v> </v>
      </c>
      <c r="V27" s="69" t="str">
        <f>anova!CY23</f>
        <v> </v>
      </c>
      <c r="W27" s="69" t="str">
        <f>anova!CZ23</f>
        <v> </v>
      </c>
      <c r="X27" s="70" t="str">
        <f>anova!DA23</f>
        <v> </v>
      </c>
    </row>
    <row r="28" spans="2:24" s="62" customFormat="1" ht="15">
      <c r="B28" s="62" t="str">
        <f>anova!CE24</f>
        <v>-</v>
      </c>
      <c r="C28" s="62" t="str">
        <f>anova!U29</f>
        <v> </v>
      </c>
      <c r="D28" s="62" t="str">
        <f>anova!T30</f>
        <v>-</v>
      </c>
      <c r="E28" s="68" t="str">
        <f>IF(AND(ISNUMBER(E$10),ISNUMBER($B28)),CONCATENATE(ROUND(ABS(E$12-$D28),-1*(ROUND(LOG(ABS(E$12-$D28)),0)-4)),IF(anova!CH24&gt;0,"*"," "))," ")</f>
        <v> </v>
      </c>
      <c r="F28" s="69" t="str">
        <f>IF(AND(ISNUMBER(F$10),ISNUMBER($B28)),CONCATENATE(ROUND(ABS(F$12-$D28),-1*(ROUND(LOG(ABS(F$12-$D28)),0)-4)),IF(anova!CI24&gt;0,"*"," "))," ")</f>
        <v> </v>
      </c>
      <c r="G28" s="69" t="str">
        <f>IF(AND(ISNUMBER(G$10),ISNUMBER($B28)),CONCATENATE(ROUND(ABS(G$12-$D28),-1*(ROUND(LOG(ABS(G$12-$D28)),0)-4)),IF(anova!CJ24&gt;0,"*"," "))," ")</f>
        <v> </v>
      </c>
      <c r="H28" s="69" t="str">
        <f>IF(AND(ISNUMBER(H$10),ISNUMBER($B28)),CONCATENATE(ROUND(ABS(H$12-$D28),-1*(ROUND(LOG(ABS(H$12-$D28)),0)-4)),IF(anova!CK24&gt;0,"*"," "))," ")</f>
        <v> </v>
      </c>
      <c r="I28" s="69" t="str">
        <f>IF(AND(ISNUMBER(I$10),ISNUMBER($B28)),CONCATENATE(ROUND(ABS(I$12-$D28),-1*(ROUND(LOG(ABS(I$12-$D28)),0)-4)),IF(anova!CL24&gt;0,"*"," "))," ")</f>
        <v> </v>
      </c>
      <c r="J28" s="69" t="str">
        <f>IF(AND(ISNUMBER(J$10),ISNUMBER($B28)),CONCATENATE(ROUND(ABS(J$12-$D28),-1*(ROUND(LOG(ABS(J$12-$D28)),0)-4)),IF(anova!CM24&gt;0,"*"," "))," ")</f>
        <v> </v>
      </c>
      <c r="K28" s="69" t="str">
        <f>IF(AND(ISNUMBER(K$10),ISNUMBER($B28)),CONCATENATE(ROUND(ABS(K$12-$D28),-1*(ROUND(LOG(ABS(K$12-$D28)),0)-4)),IF(anova!CN24&gt;0,"*"," "))," ")</f>
        <v> </v>
      </c>
      <c r="L28" s="69" t="str">
        <f>IF(AND(ISNUMBER(L$10),ISNUMBER($B28)),CONCATENATE(ROUND(ABS(L$12-$D28),-1*(ROUND(LOG(ABS(L$12-$D28)),0)-4)),IF(anova!CO24&gt;0,"*"," "))," ")</f>
        <v> </v>
      </c>
      <c r="M28" s="69" t="str">
        <f>IF(AND(ISNUMBER(M$10),ISNUMBER($B28)),CONCATENATE(ROUND(ABS(M$12-$D28),-1*(ROUND(LOG(ABS(M$12-$D28)),0)-4)),IF(anova!CP24&gt;0,"*"," "))," ")</f>
        <v> </v>
      </c>
      <c r="N28" s="69" t="str">
        <f>IF(AND(ISNUMBER(N$10),ISNUMBER($B28)),CONCATENATE(ROUND(ABS(N$12-$D28),-1*(ROUND(LOG(ABS(N$12-$D28)),0)-4)),IF(anova!CQ24&gt;0,"*"," "))," ")</f>
        <v> </v>
      </c>
      <c r="O28" s="69" t="str">
        <f>IF(AND(ISNUMBER(O$10),ISNUMBER($B28)),CONCATENATE(ROUND(ABS(O$12-$D28),-1*(ROUND(LOG(ABS(O$12-$D28)),0)-4)),IF(anova!CR24&gt;0,"*"," "))," ")</f>
        <v> </v>
      </c>
      <c r="P28" s="69" t="str">
        <f>IF(AND(ISNUMBER(P$10),ISNUMBER($B28)),CONCATENATE(ROUND(ABS(P$12-$D28),-1*(ROUND(LOG(ABS(P$12-$D28)),0)-4)),IF(anova!CS24&gt;0,"*"," "))," ")</f>
        <v> </v>
      </c>
      <c r="Q28" s="69" t="str">
        <f>IF(AND(ISNUMBER(Q$10),ISNUMBER($B28)),CONCATENATE(ROUND(ABS(Q$12-$D28),-1*(ROUND(LOG(ABS(Q$12-$D28)),0)-4)),IF(anova!CT24&gt;0,"*"," "))," ")</f>
        <v> </v>
      </c>
      <c r="R28" s="69" t="str">
        <f>IF(AND(ISNUMBER(R$10),ISNUMBER($B28)),CONCATENATE(ROUND(ABS(R$12-$D28),-1*(ROUND(LOG(ABS(R$12-$D28)),0)-4)),IF(anova!CU24&gt;0,"*"," "))," ")</f>
        <v> </v>
      </c>
      <c r="S28" s="69" t="str">
        <f>IF(AND(ISNUMBER(S$10),ISNUMBER($B28)),CONCATENATE(ROUND(ABS(S$12-$D28),-1*(ROUND(LOG(ABS(S$12-$D28)),0)-4)),IF(anova!CV24&gt;0,"*"," "))," ")</f>
        <v> </v>
      </c>
      <c r="T28" s="69" t="str">
        <f>IF(AND(ISNUMBER(T$10),ISNUMBER($B28)),"-"," ")</f>
        <v> </v>
      </c>
      <c r="U28" s="69" t="str">
        <f>anova!CX24</f>
        <v> </v>
      </c>
      <c r="V28" s="69" t="str">
        <f>anova!CY24</f>
        <v> </v>
      </c>
      <c r="W28" s="69" t="str">
        <f>anova!CZ24</f>
        <v> </v>
      </c>
      <c r="X28" s="70" t="str">
        <f>anova!DA24</f>
        <v> </v>
      </c>
    </row>
    <row r="29" spans="2:24" s="62" customFormat="1" ht="15">
      <c r="B29" s="62" t="str">
        <f>anova!CE25</f>
        <v>-</v>
      </c>
      <c r="C29" s="62" t="str">
        <f>anova!V29</f>
        <v> </v>
      </c>
      <c r="D29" s="62" t="str">
        <f>anova!U30</f>
        <v>-</v>
      </c>
      <c r="E29" s="68" t="str">
        <f>IF(AND(ISNUMBER(E$10),ISNUMBER($B29)),CONCATENATE(ROUND(ABS(E$12-$D29),-1*(ROUND(LOG(ABS(E$12-$D29)),0)-4)),IF(anova!CH25&gt;0,"*"," "))," ")</f>
        <v> </v>
      </c>
      <c r="F29" s="69" t="str">
        <f>IF(AND(ISNUMBER(F$10),ISNUMBER($B29)),CONCATENATE(ROUND(ABS(F$12-$D29),-1*(ROUND(LOG(ABS(F$12-$D29)),0)-4)),IF(anova!CI25&gt;0,"*"," "))," ")</f>
        <v> </v>
      </c>
      <c r="G29" s="69" t="str">
        <f>IF(AND(ISNUMBER(G$10),ISNUMBER($B29)),CONCATENATE(ROUND(ABS(G$12-$D29),-1*(ROUND(LOG(ABS(G$12-$D29)),0)-4)),IF(anova!CJ25&gt;0,"*"," "))," ")</f>
        <v> </v>
      </c>
      <c r="H29" s="69" t="str">
        <f>IF(AND(ISNUMBER(H$10),ISNUMBER($B29)),CONCATENATE(ROUND(ABS(H$12-$D29),-1*(ROUND(LOG(ABS(H$12-$D29)),0)-4)),IF(anova!CK25&gt;0,"*"," "))," ")</f>
        <v> </v>
      </c>
      <c r="I29" s="69" t="str">
        <f>IF(AND(ISNUMBER(I$10),ISNUMBER($B29)),CONCATENATE(ROUND(ABS(I$12-$D29),-1*(ROUND(LOG(ABS(I$12-$D29)),0)-4)),IF(anova!CL25&gt;0,"*"," "))," ")</f>
        <v> </v>
      </c>
      <c r="J29" s="69" t="str">
        <f>IF(AND(ISNUMBER(J$10),ISNUMBER($B29)),CONCATENATE(ROUND(ABS(J$12-$D29),-1*(ROUND(LOG(ABS(J$12-$D29)),0)-4)),IF(anova!CM25&gt;0,"*"," "))," ")</f>
        <v> </v>
      </c>
      <c r="K29" s="69" t="str">
        <f>IF(AND(ISNUMBER(K$10),ISNUMBER($B29)),CONCATENATE(ROUND(ABS(K$12-$D29),-1*(ROUND(LOG(ABS(K$12-$D29)),0)-4)),IF(anova!CN25&gt;0,"*"," "))," ")</f>
        <v> </v>
      </c>
      <c r="L29" s="69" t="str">
        <f>IF(AND(ISNUMBER(L$10),ISNUMBER($B29)),CONCATENATE(ROUND(ABS(L$12-$D29),-1*(ROUND(LOG(ABS(L$12-$D29)),0)-4)),IF(anova!CO25&gt;0,"*"," "))," ")</f>
        <v> </v>
      </c>
      <c r="M29" s="69" t="str">
        <f>IF(AND(ISNUMBER(M$10),ISNUMBER($B29)),CONCATENATE(ROUND(ABS(M$12-$D29),-1*(ROUND(LOG(ABS(M$12-$D29)),0)-4)),IF(anova!CP25&gt;0,"*"," "))," ")</f>
        <v> </v>
      </c>
      <c r="N29" s="69" t="str">
        <f>IF(AND(ISNUMBER(N$10),ISNUMBER($B29)),CONCATENATE(ROUND(ABS(N$12-$D29),-1*(ROUND(LOG(ABS(N$12-$D29)),0)-4)),IF(anova!CQ25&gt;0,"*"," "))," ")</f>
        <v> </v>
      </c>
      <c r="O29" s="69" t="str">
        <f>IF(AND(ISNUMBER(O$10),ISNUMBER($B29)),CONCATENATE(ROUND(ABS(O$12-$D29),-1*(ROUND(LOG(ABS(O$12-$D29)),0)-4)),IF(anova!CR25&gt;0,"*"," "))," ")</f>
        <v> </v>
      </c>
      <c r="P29" s="69" t="str">
        <f>IF(AND(ISNUMBER(P$10),ISNUMBER($B29)),CONCATENATE(ROUND(ABS(P$12-$D29),-1*(ROUND(LOG(ABS(P$12-$D29)),0)-4)),IF(anova!CS25&gt;0,"*"," "))," ")</f>
        <v> </v>
      </c>
      <c r="Q29" s="69" t="str">
        <f>IF(AND(ISNUMBER(Q$10),ISNUMBER($B29)),CONCATENATE(ROUND(ABS(Q$12-$D29),-1*(ROUND(LOG(ABS(Q$12-$D29)),0)-4)),IF(anova!CT25&gt;0,"*"," "))," ")</f>
        <v> </v>
      </c>
      <c r="R29" s="69" t="str">
        <f>IF(AND(ISNUMBER(R$10),ISNUMBER($B29)),CONCATENATE(ROUND(ABS(R$12-$D29),-1*(ROUND(LOG(ABS(R$12-$D29)),0)-4)),IF(anova!CU25&gt;0,"*"," "))," ")</f>
        <v> </v>
      </c>
      <c r="S29" s="69" t="str">
        <f>IF(AND(ISNUMBER(S$10),ISNUMBER($B29)),CONCATENATE(ROUND(ABS(S$12-$D29),-1*(ROUND(LOG(ABS(S$12-$D29)),0)-4)),IF(anova!CV25&gt;0,"*"," "))," ")</f>
        <v> </v>
      </c>
      <c r="T29" s="69" t="str">
        <f>IF(AND(ISNUMBER(T$10),ISNUMBER($B29)),CONCATENATE(ROUND(ABS(T$12-$D29),-1*(ROUND(LOG(ABS(T$12-$D29)),0)-4)),IF(anova!CW25&gt;0,"*"," "))," ")</f>
        <v> </v>
      </c>
      <c r="U29" s="69" t="str">
        <f>IF(AND(ISNUMBER(U$10),ISNUMBER($B29)),"-"," ")</f>
        <v> </v>
      </c>
      <c r="V29" s="69" t="str">
        <f>anova!CY25</f>
        <v> </v>
      </c>
      <c r="W29" s="69" t="str">
        <f>anova!CZ25</f>
        <v> </v>
      </c>
      <c r="X29" s="70" t="str">
        <f>anova!DA25</f>
        <v> </v>
      </c>
    </row>
    <row r="30" spans="2:24" s="62" customFormat="1" ht="15">
      <c r="B30" s="62" t="str">
        <f>anova!CE26</f>
        <v>-</v>
      </c>
      <c r="C30" s="62" t="str">
        <f>anova!W29</f>
        <v> </v>
      </c>
      <c r="D30" s="62" t="str">
        <f>anova!V30</f>
        <v>-</v>
      </c>
      <c r="E30" s="68" t="str">
        <f>IF(AND(ISNUMBER(E$10),ISNUMBER($B30)),CONCATENATE(ROUND(ABS(E$12-$D30),-1*(ROUND(LOG(ABS(E$12-$D30)),0)-4)),IF(anova!CH26&gt;0,"*"," "))," ")</f>
        <v> </v>
      </c>
      <c r="F30" s="69" t="str">
        <f>IF(AND(ISNUMBER(F$10),ISNUMBER($B30)),CONCATENATE(ROUND(ABS(F$12-$D30),-1*(ROUND(LOG(ABS(F$12-$D30)),0)-4)),IF(anova!CI26&gt;0,"*"," "))," ")</f>
        <v> </v>
      </c>
      <c r="G30" s="69" t="str">
        <f>IF(AND(ISNUMBER(G$10),ISNUMBER($B30)),CONCATENATE(ROUND(ABS(G$12-$D30),-1*(ROUND(LOG(ABS(G$12-$D30)),0)-4)),IF(anova!CJ26&gt;0,"*"," "))," ")</f>
        <v> </v>
      </c>
      <c r="H30" s="69" t="str">
        <f>IF(AND(ISNUMBER(H$10),ISNUMBER($B30)),CONCATENATE(ROUND(ABS(H$12-$D30),-1*(ROUND(LOG(ABS(H$12-$D30)),0)-4)),IF(anova!CK26&gt;0,"*"," "))," ")</f>
        <v> </v>
      </c>
      <c r="I30" s="69" t="str">
        <f>IF(AND(ISNUMBER(I$10),ISNUMBER($B30)),CONCATENATE(ROUND(ABS(I$12-$D30),-1*(ROUND(LOG(ABS(I$12-$D30)),0)-4)),IF(anova!CL26&gt;0,"*"," "))," ")</f>
        <v> </v>
      </c>
      <c r="J30" s="69" t="str">
        <f>IF(AND(ISNUMBER(J$10),ISNUMBER($B30)),CONCATENATE(ROUND(ABS(J$12-$D30),-1*(ROUND(LOG(ABS(J$12-$D30)),0)-4)),IF(anova!CM26&gt;0,"*"," "))," ")</f>
        <v> </v>
      </c>
      <c r="K30" s="69" t="str">
        <f>IF(AND(ISNUMBER(K$10),ISNUMBER($B30)),CONCATENATE(ROUND(ABS(K$12-$D30),-1*(ROUND(LOG(ABS(K$12-$D30)),0)-4)),IF(anova!CN26&gt;0,"*"," "))," ")</f>
        <v> </v>
      </c>
      <c r="L30" s="69" t="str">
        <f>IF(AND(ISNUMBER(L$10),ISNUMBER($B30)),CONCATENATE(ROUND(ABS(L$12-$D30),-1*(ROUND(LOG(ABS(L$12-$D30)),0)-4)),IF(anova!CO26&gt;0,"*"," "))," ")</f>
        <v> </v>
      </c>
      <c r="M30" s="69" t="str">
        <f>IF(AND(ISNUMBER(M$10),ISNUMBER($B30)),CONCATENATE(ROUND(ABS(M$12-$D30),-1*(ROUND(LOG(ABS(M$12-$D30)),0)-4)),IF(anova!CP26&gt;0,"*"," "))," ")</f>
        <v> </v>
      </c>
      <c r="N30" s="69" t="str">
        <f>IF(AND(ISNUMBER(N$10),ISNUMBER($B30)),CONCATENATE(ROUND(ABS(N$12-$D30),-1*(ROUND(LOG(ABS(N$12-$D30)),0)-4)),IF(anova!CQ26&gt;0,"*"," "))," ")</f>
        <v> </v>
      </c>
      <c r="O30" s="69" t="str">
        <f>IF(AND(ISNUMBER(O$10),ISNUMBER($B30)),CONCATENATE(ROUND(ABS(O$12-$D30),-1*(ROUND(LOG(ABS(O$12-$D30)),0)-4)),IF(anova!CR26&gt;0,"*"," "))," ")</f>
        <v> </v>
      </c>
      <c r="P30" s="69" t="str">
        <f>IF(AND(ISNUMBER(P$10),ISNUMBER($B30)),CONCATENATE(ROUND(ABS(P$12-$D30),-1*(ROUND(LOG(ABS(P$12-$D30)),0)-4)),IF(anova!CS26&gt;0,"*"," "))," ")</f>
        <v> </v>
      </c>
      <c r="Q30" s="69" t="str">
        <f>IF(AND(ISNUMBER(Q$10),ISNUMBER($B30)),CONCATENATE(ROUND(ABS(Q$12-$D30),-1*(ROUND(LOG(ABS(Q$12-$D30)),0)-4)),IF(anova!CT26&gt;0,"*"," "))," ")</f>
        <v> </v>
      </c>
      <c r="R30" s="69" t="str">
        <f>IF(AND(ISNUMBER(R$10),ISNUMBER($B30)),CONCATENATE(ROUND(ABS(R$12-$D30),-1*(ROUND(LOG(ABS(R$12-$D30)),0)-4)),IF(anova!CU26&gt;0,"*"," "))," ")</f>
        <v> </v>
      </c>
      <c r="S30" s="69" t="str">
        <f>IF(AND(ISNUMBER(S$10),ISNUMBER($B30)),CONCATENATE(ROUND(ABS(S$12-$D30),-1*(ROUND(LOG(ABS(S$12-$D30)),0)-4)),IF(anova!CV26&gt;0,"*"," "))," ")</f>
        <v> </v>
      </c>
      <c r="T30" s="69" t="str">
        <f>IF(AND(ISNUMBER(T$10),ISNUMBER($B30)),CONCATENATE(ROUND(ABS(T$12-$D30),-1*(ROUND(LOG(ABS(T$12-$D30)),0)-4)),IF(anova!CW26&gt;0,"*"," "))," ")</f>
        <v> </v>
      </c>
      <c r="U30" s="69" t="str">
        <f>IF(AND(ISNUMBER(U$10),ISNUMBER($B30)),CONCATENATE(ROUND(ABS(U$12-$D30),-1*(ROUND(LOG(ABS(U$12-$D30)),0)-4)),IF(anova!CX26&gt;0,"*"," "))," ")</f>
        <v> </v>
      </c>
      <c r="V30" s="69" t="str">
        <f>IF(AND(ISNUMBER(V$10),ISNUMBER($B30)),"-"," ")</f>
        <v> </v>
      </c>
      <c r="W30" s="69" t="str">
        <f>anova!CZ26</f>
        <v> </v>
      </c>
      <c r="X30" s="70" t="str">
        <f>anova!DA26</f>
        <v> </v>
      </c>
    </row>
    <row r="31" spans="2:24" s="62" customFormat="1" ht="15">
      <c r="B31" s="62" t="str">
        <f>anova!CE27</f>
        <v>-</v>
      </c>
      <c r="C31" s="62" t="str">
        <f>anova!X29</f>
        <v> </v>
      </c>
      <c r="D31" s="62" t="str">
        <f>anova!W30</f>
        <v>-</v>
      </c>
      <c r="E31" s="68" t="str">
        <f>IF(AND(ISNUMBER(E$10),ISNUMBER($B31)),CONCATENATE(ROUND(ABS(E$12-$D31),-1*(ROUND(LOG(ABS(E$12-$D31)),0)-4)),IF(anova!CH27&gt;0,"*"," "))," ")</f>
        <v> </v>
      </c>
      <c r="F31" s="69" t="str">
        <f>IF(AND(ISNUMBER(F$10),ISNUMBER($B31)),CONCATENATE(ROUND(ABS(F$12-$D31),-1*(ROUND(LOG(ABS(F$12-$D31)),0)-4)),IF(anova!CI27&gt;0,"*"," "))," ")</f>
        <v> </v>
      </c>
      <c r="G31" s="69" t="str">
        <f>IF(AND(ISNUMBER(G$10),ISNUMBER($B31)),CONCATENATE(ROUND(ABS(G$12-$D31),-1*(ROUND(LOG(ABS(G$12-$D31)),0)-4)),IF(anova!CJ27&gt;0,"*"," "))," ")</f>
        <v> </v>
      </c>
      <c r="H31" s="69" t="str">
        <f>IF(AND(ISNUMBER(H$10),ISNUMBER($B31)),CONCATENATE(ROUND(ABS(H$12-$D31),-1*(ROUND(LOG(ABS(H$12-$D31)),0)-4)),IF(anova!CK27&gt;0,"*"," "))," ")</f>
        <v> </v>
      </c>
      <c r="I31" s="69" t="str">
        <f>IF(AND(ISNUMBER(I$10),ISNUMBER($B31)),CONCATENATE(ROUND(ABS(I$12-$D31),-1*(ROUND(LOG(ABS(I$12-$D31)),0)-4)),IF(anova!CL27&gt;0,"*"," "))," ")</f>
        <v> </v>
      </c>
      <c r="J31" s="69" t="str">
        <f>IF(AND(ISNUMBER(J$10),ISNUMBER($B31)),CONCATENATE(ROUND(ABS(J$12-$D31),-1*(ROUND(LOG(ABS(J$12-$D31)),0)-4)),IF(anova!CM27&gt;0,"*"," "))," ")</f>
        <v> </v>
      </c>
      <c r="K31" s="69" t="str">
        <f>IF(AND(ISNUMBER(K$10),ISNUMBER($B31)),CONCATENATE(ROUND(ABS(K$12-$D31),-1*(ROUND(LOG(ABS(K$12-$D31)),0)-4)),IF(anova!CN27&gt;0,"*"," "))," ")</f>
        <v> </v>
      </c>
      <c r="L31" s="69" t="str">
        <f>IF(AND(ISNUMBER(L$10),ISNUMBER($B31)),CONCATENATE(ROUND(ABS(L$12-$D31),-1*(ROUND(LOG(ABS(L$12-$D31)),0)-4)),IF(anova!CO27&gt;0,"*"," "))," ")</f>
        <v> </v>
      </c>
      <c r="M31" s="69" t="str">
        <f>IF(AND(ISNUMBER(M$10),ISNUMBER($B31)),CONCATENATE(ROUND(ABS(M$12-$D31),-1*(ROUND(LOG(ABS(M$12-$D31)),0)-4)),IF(anova!CP27&gt;0,"*"," "))," ")</f>
        <v> </v>
      </c>
      <c r="N31" s="69" t="str">
        <f>IF(AND(ISNUMBER(N$10),ISNUMBER($B31)),CONCATENATE(ROUND(ABS(N$12-$D31),-1*(ROUND(LOG(ABS(N$12-$D31)),0)-4)),IF(anova!CQ27&gt;0,"*"," "))," ")</f>
        <v> </v>
      </c>
      <c r="O31" s="69" t="str">
        <f>IF(AND(ISNUMBER(O$10),ISNUMBER($B31)),CONCATENATE(ROUND(ABS(O$12-$D31),-1*(ROUND(LOG(ABS(O$12-$D31)),0)-4)),IF(anova!CR27&gt;0,"*"," "))," ")</f>
        <v> </v>
      </c>
      <c r="P31" s="69" t="str">
        <f>IF(AND(ISNUMBER(P$10),ISNUMBER($B31)),CONCATENATE(ROUND(ABS(P$12-$D31),-1*(ROUND(LOG(ABS(P$12-$D31)),0)-4)),IF(anova!CS27&gt;0,"*"," "))," ")</f>
        <v> </v>
      </c>
      <c r="Q31" s="69" t="str">
        <f>IF(AND(ISNUMBER(Q$10),ISNUMBER($B31)),CONCATENATE(ROUND(ABS(Q$12-$D31),-1*(ROUND(LOG(ABS(Q$12-$D31)),0)-4)),IF(anova!CT27&gt;0,"*"," "))," ")</f>
        <v> </v>
      </c>
      <c r="R31" s="69" t="str">
        <f>IF(AND(ISNUMBER(R$10),ISNUMBER($B31)),CONCATENATE(ROUND(ABS(R$12-$D31),-1*(ROUND(LOG(ABS(R$12-$D31)),0)-4)),IF(anova!CU27&gt;0,"*"," "))," ")</f>
        <v> </v>
      </c>
      <c r="S31" s="69" t="str">
        <f>IF(AND(ISNUMBER(S$10),ISNUMBER($B31)),CONCATENATE(ROUND(ABS(S$12-$D31),-1*(ROUND(LOG(ABS(S$12-$D31)),0)-4)),IF(anova!CV27&gt;0,"*"," "))," ")</f>
        <v> </v>
      </c>
      <c r="T31" s="69" t="str">
        <f>IF(AND(ISNUMBER(T$10),ISNUMBER($B31)),CONCATENATE(ROUND(ABS(T$12-$D31),-1*(ROUND(LOG(ABS(T$12-$D31)),0)-4)),IF(anova!CW27&gt;0,"*"," "))," ")</f>
        <v> </v>
      </c>
      <c r="U31" s="69" t="str">
        <f>IF(AND(ISNUMBER(U$10),ISNUMBER($B31)),CONCATENATE(ROUND(ABS(U$12-$D31),-1*(ROUND(LOG(ABS(U$12-$D31)),0)-4)),IF(anova!CX27&gt;0,"*"," "))," ")</f>
        <v> </v>
      </c>
      <c r="V31" s="69" t="str">
        <f>IF(AND(ISNUMBER(V$10),ISNUMBER($B31)),CONCATENATE(ROUND(ABS(V$12-$D31),-1*(ROUND(LOG(ABS(V$12-$D31)),0)-4)),IF(anova!CY27&gt;0,"*"," "))," ")</f>
        <v> </v>
      </c>
      <c r="W31" s="69" t="str">
        <f>IF(AND(ISNUMBER(W$10),ISNUMBER($B31)),"-"," ")</f>
        <v> </v>
      </c>
      <c r="X31" s="70" t="str">
        <f>anova!DA27</f>
        <v> </v>
      </c>
    </row>
    <row r="32" spans="2:24" s="62" customFormat="1" ht="15.75" thickBot="1">
      <c r="B32" s="62" t="str">
        <f>anova!CE28</f>
        <v>-</v>
      </c>
      <c r="C32" s="62" t="str">
        <f>anova!Y29</f>
        <v> </v>
      </c>
      <c r="D32" s="62" t="str">
        <f>anova!X30</f>
        <v>-</v>
      </c>
      <c r="E32" s="71" t="str">
        <f>IF(AND(ISNUMBER(E$10),ISNUMBER($B32)),CONCATENATE(ROUND(ABS(E$12-$D32),-1*(ROUND(LOG(ABS(E$12-$D32)),0)-4)),IF(anova!CH28&gt;0,"*"," "))," ")</f>
        <v> </v>
      </c>
      <c r="F32" s="72" t="str">
        <f>IF(AND(ISNUMBER(F$10),ISNUMBER($B32)),CONCATENATE(ROUND(ABS(F$12-$D32),-1*(ROUND(LOG(ABS(F$12-$D32)),0)-4)),IF(anova!CI28&gt;0,"*"," "))," ")</f>
        <v> </v>
      </c>
      <c r="G32" s="72" t="str">
        <f>IF(AND(ISNUMBER(G$10),ISNUMBER($B32)),CONCATENATE(ROUND(ABS(G$12-$D32),-1*(ROUND(LOG(ABS(G$12-$D32)),0)-4)),IF(anova!CJ28&gt;0,"*"," "))," ")</f>
        <v> </v>
      </c>
      <c r="H32" s="72" t="str">
        <f>IF(AND(ISNUMBER(H$10),ISNUMBER($B32)),CONCATENATE(ROUND(ABS(H$12-$D32),-1*(ROUND(LOG(ABS(H$12-$D32)),0)-4)),IF(anova!CK28&gt;0,"*"," "))," ")</f>
        <v> </v>
      </c>
      <c r="I32" s="72" t="str">
        <f>IF(AND(ISNUMBER(I$10),ISNUMBER($B32)),CONCATENATE(ROUND(ABS(I$12-$D32),-1*(ROUND(LOG(ABS(I$12-$D32)),0)-4)),IF(anova!CL28&gt;0,"*"," "))," ")</f>
        <v> </v>
      </c>
      <c r="J32" s="72" t="str">
        <f>IF(AND(ISNUMBER(J$10),ISNUMBER($B32)),CONCATENATE(ROUND(ABS(J$12-$D32),-1*(ROUND(LOG(ABS(J$12-$D32)),0)-4)),IF(anova!CM28&gt;0,"*"," "))," ")</f>
        <v> </v>
      </c>
      <c r="K32" s="72" t="str">
        <f>IF(AND(ISNUMBER(K$10),ISNUMBER($B32)),CONCATENATE(ROUND(ABS(K$12-$D32),-1*(ROUND(LOG(ABS(K$12-$D32)),0)-4)),IF(anova!CN28&gt;0,"*"," "))," ")</f>
        <v> </v>
      </c>
      <c r="L32" s="72" t="str">
        <f>IF(AND(ISNUMBER(L$10),ISNUMBER($B32)),CONCATENATE(ROUND(ABS(L$12-$D32),-1*(ROUND(LOG(ABS(L$12-$D32)),0)-4)),IF(anova!CO28&gt;0,"*"," "))," ")</f>
        <v> </v>
      </c>
      <c r="M32" s="72" t="str">
        <f>IF(AND(ISNUMBER(M$10),ISNUMBER($B32)),CONCATENATE(ROUND(ABS(M$12-$D32),-1*(ROUND(LOG(ABS(M$12-$D32)),0)-4)),IF(anova!CP28&gt;0,"*"," "))," ")</f>
        <v> </v>
      </c>
      <c r="N32" s="72" t="str">
        <f>IF(AND(ISNUMBER(N$10),ISNUMBER($B32)),CONCATENATE(ROUND(ABS(N$12-$D32),-1*(ROUND(LOG(ABS(N$12-$D32)),0)-4)),IF(anova!CQ28&gt;0,"*"," "))," ")</f>
        <v> </v>
      </c>
      <c r="O32" s="72" t="str">
        <f>IF(AND(ISNUMBER(O$10),ISNUMBER($B32)),CONCATENATE(ROUND(ABS(O$12-$D32),-1*(ROUND(LOG(ABS(O$12-$D32)),0)-4)),IF(anova!CR28&gt;0,"*"," "))," ")</f>
        <v> </v>
      </c>
      <c r="P32" s="72" t="str">
        <f>IF(AND(ISNUMBER(P$10),ISNUMBER($B32)),CONCATENATE(ROUND(ABS(P$12-$D32),-1*(ROUND(LOG(ABS(P$12-$D32)),0)-4)),IF(anova!CS28&gt;0,"*"," "))," ")</f>
        <v> </v>
      </c>
      <c r="Q32" s="72" t="str">
        <f>IF(AND(ISNUMBER(Q$10),ISNUMBER($B32)),CONCATENATE(ROUND(ABS(Q$12-$D32),-1*(ROUND(LOG(ABS(Q$12-$D32)),0)-4)),IF(anova!CT28&gt;0,"*"," "))," ")</f>
        <v> </v>
      </c>
      <c r="R32" s="72" t="str">
        <f>IF(AND(ISNUMBER(R$10),ISNUMBER($B32)),CONCATENATE(ROUND(ABS(R$12-$D32),-1*(ROUND(LOG(ABS(R$12-$D32)),0)-4)),IF(anova!CU28&gt;0,"*"," "))," ")</f>
        <v> </v>
      </c>
      <c r="S32" s="72" t="str">
        <f>IF(AND(ISNUMBER(S$10),ISNUMBER($B32)),CONCATENATE(ROUND(ABS(S$12-$D32),-1*(ROUND(LOG(ABS(S$12-$D32)),0)-4)),IF(anova!CV28&gt;0,"*"," "))," ")</f>
        <v> </v>
      </c>
      <c r="T32" s="72" t="str">
        <f>IF(AND(ISNUMBER(T$10),ISNUMBER($B32)),CONCATENATE(ROUND(ABS(T$12-$D32),-1*(ROUND(LOG(ABS(T$12-$D32)),0)-4)),IF(anova!CW28&gt;0,"*"," "))," ")</f>
        <v> </v>
      </c>
      <c r="U32" s="72" t="str">
        <f>IF(AND(ISNUMBER(U$10),ISNUMBER($B32)),CONCATENATE(ROUND(ABS(U$12-$D32),-1*(ROUND(LOG(ABS(U$12-$D32)),0)-4)),IF(anova!CX28&gt;0,"*"," "))," ")</f>
        <v> </v>
      </c>
      <c r="V32" s="72" t="str">
        <f>IF(AND(ISNUMBER(V$10),ISNUMBER($B32)),CONCATENATE(ROUND(ABS(V$12-$D32),-1*(ROUND(LOG(ABS(V$12-$D32)),0)-4)),IF(anova!CY28&gt;0,"*"," "))," ")</f>
        <v> </v>
      </c>
      <c r="W32" s="72" t="str">
        <f>IF(AND(ISNUMBER(W$10),ISNUMBER($B32)),CONCATENATE(ROUND(ABS(W$12-$D32),-1*(ROUND(LOG(ABS(W$12-$D32)),0)-4)),IF(anova!CZ28&gt;0,"*"," "))," ")</f>
        <v> </v>
      </c>
      <c r="X32" s="73" t="str">
        <f>IF(AND(ISNUMBER(X$10),ISNUMBER($B32)),"-"," ")</f>
        <v> </v>
      </c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43"/>
  <sheetViews>
    <sheetView tabSelected="1" workbookViewId="0" topLeftCell="A1">
      <selection activeCell="K41" sqref="K41"/>
    </sheetView>
  </sheetViews>
  <sheetFormatPr defaultColWidth="10.75390625" defaultRowHeight="12.75" customHeight="1"/>
  <cols>
    <col min="1" max="1" width="22.75390625" style="0" customWidth="1"/>
    <col min="3" max="3" width="5.00390625" style="0" customWidth="1"/>
    <col min="4" max="4" width="14.25390625" style="22" customWidth="1"/>
    <col min="5" max="9" width="13.625" style="22" customWidth="1"/>
    <col min="10" max="10" width="15.75390625" style="22" customWidth="1"/>
    <col min="11" max="13" width="11.25390625" style="22" customWidth="1"/>
    <col min="14" max="16" width="10.75390625" style="22" customWidth="1"/>
    <col min="17" max="17" width="8.75390625" style="22" customWidth="1"/>
    <col min="18" max="54" width="6.75390625" style="22" customWidth="1"/>
    <col min="55" max="82" width="8.75390625" style="0" hidden="1" customWidth="1"/>
    <col min="83" max="85" width="5.125" style="0" hidden="1" customWidth="1"/>
    <col min="86" max="86" width="7.75390625" style="0" hidden="1" customWidth="1"/>
    <col min="87" max="95" width="5.125" style="0" hidden="1" customWidth="1"/>
    <col min="96" max="99" width="4.875" style="0" hidden="1" customWidth="1"/>
    <col min="100" max="101" width="4.625" style="0" hidden="1" customWidth="1"/>
    <col min="102" max="103" width="5.75390625" style="0" hidden="1" customWidth="1"/>
    <col min="104" max="105" width="5.125" style="0" hidden="1" customWidth="1"/>
    <col min="106" max="114" width="0" style="0" hidden="1" customWidth="1"/>
  </cols>
  <sheetData>
    <row r="1" spans="1:69" s="1" customFormat="1" ht="18" customHeight="1">
      <c r="A1" s="6" t="s">
        <v>36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 t="s">
        <v>21</v>
      </c>
      <c r="BQ1" s="1" t="s">
        <v>25</v>
      </c>
    </row>
    <row r="2" spans="1:74" s="1" customFormat="1" ht="18" customHeight="1">
      <c r="A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1" t="s">
        <v>22</v>
      </c>
      <c r="BD2" s="1">
        <f>SUM(E39:BB39)</f>
        <v>5</v>
      </c>
      <c r="BE2" s="1" t="s">
        <v>23</v>
      </c>
      <c r="BF2" s="1">
        <f>F21</f>
        <v>34</v>
      </c>
      <c r="BG2" s="1" t="s">
        <v>24</v>
      </c>
      <c r="BH2" s="1">
        <f>SUM(BD28:BN47)</f>
        <v>2.980058823529412</v>
      </c>
      <c r="BQ2" s="1" t="s">
        <v>22</v>
      </c>
      <c r="BR2" s="1">
        <f>BD2</f>
        <v>5</v>
      </c>
      <c r="BS2" s="1" t="s">
        <v>23</v>
      </c>
      <c r="BT2" s="1">
        <f>BF2</f>
        <v>34</v>
      </c>
      <c r="BU2" s="1" t="s">
        <v>24</v>
      </c>
      <c r="BV2" s="1">
        <f>SUM(BR28:CB47)</f>
        <v>4.0723529411764705</v>
      </c>
    </row>
    <row r="3" spans="1:54" s="1" customFormat="1" ht="18" customHeight="1">
      <c r="A3" s="6" t="s">
        <v>37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1" customFormat="1" ht="18" customHeight="1">
      <c r="A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1" customFormat="1" ht="18" customHeight="1">
      <c r="A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105" s="1" customFormat="1" ht="18" customHeight="1">
      <c r="A6" s="6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CF6" s="1" t="s">
        <v>16</v>
      </c>
      <c r="CH6" s="1">
        <f aca="true" t="shared" si="0" ref="CH6:DA6">E32</f>
        <v>10</v>
      </c>
      <c r="CI6" s="1">
        <f t="shared" si="0"/>
        <v>8</v>
      </c>
      <c r="CJ6" s="1">
        <f t="shared" si="0"/>
        <v>7</v>
      </c>
      <c r="CK6" s="1">
        <f t="shared" si="0"/>
        <v>8</v>
      </c>
      <c r="CL6" s="1">
        <f t="shared" si="0"/>
        <v>6</v>
      </c>
      <c r="CM6" s="1" t="str">
        <f t="shared" si="0"/>
        <v>-</v>
      </c>
      <c r="CN6" s="1" t="str">
        <f t="shared" si="0"/>
        <v>-</v>
      </c>
      <c r="CO6" s="1" t="str">
        <f t="shared" si="0"/>
        <v>-</v>
      </c>
      <c r="CP6" s="1" t="str">
        <f t="shared" si="0"/>
        <v>-</v>
      </c>
      <c r="CQ6" s="1" t="str">
        <f t="shared" si="0"/>
        <v>-</v>
      </c>
      <c r="CR6" s="1" t="str">
        <f t="shared" si="0"/>
        <v>-</v>
      </c>
      <c r="CS6" s="1" t="str">
        <f t="shared" si="0"/>
        <v>-</v>
      </c>
      <c r="CT6" s="1" t="str">
        <f t="shared" si="0"/>
        <v>-</v>
      </c>
      <c r="CU6" s="1" t="str">
        <f t="shared" si="0"/>
        <v>-</v>
      </c>
      <c r="CV6" s="1" t="str">
        <f t="shared" si="0"/>
        <v>-</v>
      </c>
      <c r="CW6" s="1" t="str">
        <f t="shared" si="0"/>
        <v>-</v>
      </c>
      <c r="CX6" s="1" t="str">
        <f t="shared" si="0"/>
        <v>-</v>
      </c>
      <c r="CY6" s="1" t="str">
        <f t="shared" si="0"/>
        <v>-</v>
      </c>
      <c r="CZ6" s="1" t="str">
        <f t="shared" si="0"/>
        <v>-</v>
      </c>
      <c r="DA6" s="1" t="str">
        <f t="shared" si="0"/>
        <v>-</v>
      </c>
    </row>
    <row r="7" spans="5:109" s="1" customFormat="1" ht="18" customHeight="1"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D7" s="1">
        <v>5</v>
      </c>
      <c r="BE7" s="1">
        <v>7</v>
      </c>
      <c r="BF7" s="1">
        <v>10</v>
      </c>
      <c r="BG7" s="1">
        <v>12</v>
      </c>
      <c r="BH7" s="1">
        <v>16</v>
      </c>
      <c r="BI7" s="1">
        <v>20</v>
      </c>
      <c r="BJ7" s="1">
        <v>24</v>
      </c>
      <c r="BK7" s="1">
        <v>30</v>
      </c>
      <c r="BL7" s="1">
        <v>40</v>
      </c>
      <c r="BM7" s="1">
        <v>60</v>
      </c>
      <c r="BN7" s="1">
        <v>120</v>
      </c>
      <c r="BO7" s="1">
        <v>9999999</v>
      </c>
      <c r="BR7" s="1">
        <v>5</v>
      </c>
      <c r="BS7" s="1">
        <v>7</v>
      </c>
      <c r="BT7" s="1">
        <v>10</v>
      </c>
      <c r="BU7" s="1">
        <v>12</v>
      </c>
      <c r="BV7" s="1">
        <v>16</v>
      </c>
      <c r="BW7" s="1">
        <v>20</v>
      </c>
      <c r="BX7" s="1">
        <v>24</v>
      </c>
      <c r="BY7" s="1">
        <v>30</v>
      </c>
      <c r="BZ7" s="1">
        <v>40</v>
      </c>
      <c r="CA7" s="1">
        <v>60</v>
      </c>
      <c r="CB7" s="1">
        <v>120</v>
      </c>
      <c r="CC7" s="1">
        <v>9999999</v>
      </c>
      <c r="CE7" s="1" t="s">
        <v>16</v>
      </c>
      <c r="CH7" s="1">
        <v>1</v>
      </c>
      <c r="CI7" s="1">
        <v>2</v>
      </c>
      <c r="CJ7" s="1">
        <v>3</v>
      </c>
      <c r="CK7" s="1">
        <v>4</v>
      </c>
      <c r="CL7" s="1">
        <v>5</v>
      </c>
      <c r="CM7" s="1">
        <v>6</v>
      </c>
      <c r="CN7" s="1">
        <v>7</v>
      </c>
      <c r="CO7" s="1">
        <v>8</v>
      </c>
      <c r="CP7" s="1">
        <v>9</v>
      </c>
      <c r="CQ7" s="1">
        <v>10</v>
      </c>
      <c r="CR7" s="1">
        <v>11</v>
      </c>
      <c r="CS7" s="1">
        <v>12</v>
      </c>
      <c r="CT7" s="1">
        <v>13</v>
      </c>
      <c r="CU7" s="1">
        <v>14</v>
      </c>
      <c r="CV7" s="1">
        <v>15</v>
      </c>
      <c r="CW7" s="1">
        <v>16</v>
      </c>
      <c r="CX7" s="1">
        <v>17</v>
      </c>
      <c r="CY7" s="1">
        <v>18</v>
      </c>
      <c r="CZ7" s="1">
        <v>19</v>
      </c>
      <c r="DA7" s="1">
        <v>20</v>
      </c>
      <c r="DB7" s="1">
        <f>INDEX($CH$9:$DA$28,2,1)</f>
        <v>-0.011805771446093804</v>
      </c>
      <c r="DE7" s="74">
        <f>F20+1</f>
        <v>5</v>
      </c>
    </row>
    <row r="8" spans="1:105" s="1" customFormat="1" ht="18" customHeight="1">
      <c r="A8" s="6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CH8" s="1">
        <f>'Tukey-Kramer'!E12</f>
        <v>0.0802</v>
      </c>
      <c r="CI8" s="1">
        <f>'Tukey-Kramer'!F12</f>
        <v>0.07479999999999999</v>
      </c>
      <c r="CJ8" s="1">
        <f>'Tukey-Kramer'!G12</f>
        <v>0.10344285714285714</v>
      </c>
      <c r="CK8" s="1">
        <f>'Tukey-Kramer'!H12</f>
        <v>0.0780125</v>
      </c>
      <c r="CL8" s="1">
        <f>'Tukey-Kramer'!I12</f>
        <v>0.09570000000000001</v>
      </c>
      <c r="CM8" s="1" t="str">
        <f>'Tukey-Kramer'!J12</f>
        <v>-</v>
      </c>
      <c r="CN8" s="1" t="str">
        <f>'Tukey-Kramer'!K12</f>
        <v>-</v>
      </c>
      <c r="CO8" s="1" t="str">
        <f>'Tukey-Kramer'!L12</f>
        <v>-</v>
      </c>
      <c r="CP8" s="1" t="str">
        <f>'Tukey-Kramer'!M12</f>
        <v>-</v>
      </c>
      <c r="CQ8" s="1" t="str">
        <f>'Tukey-Kramer'!N12</f>
        <v>-</v>
      </c>
      <c r="CR8" s="1" t="str">
        <f>'Tukey-Kramer'!O12</f>
        <v>-</v>
      </c>
      <c r="CS8" s="1" t="str">
        <f>'Tukey-Kramer'!P12</f>
        <v>-</v>
      </c>
      <c r="CT8" s="1" t="str">
        <f>'Tukey-Kramer'!Q12</f>
        <v>-</v>
      </c>
      <c r="CU8" s="1" t="str">
        <f>'Tukey-Kramer'!R12</f>
        <v>-</v>
      </c>
      <c r="CV8" s="1" t="str">
        <f>'Tukey-Kramer'!S12</f>
        <v>-</v>
      </c>
      <c r="CW8" s="1" t="str">
        <f>'Tukey-Kramer'!T12</f>
        <v>-</v>
      </c>
      <c r="CX8" s="1" t="str">
        <f>'Tukey-Kramer'!U12</f>
        <v>-</v>
      </c>
      <c r="CY8" s="1" t="str">
        <f>'Tukey-Kramer'!V12</f>
        <v>-</v>
      </c>
      <c r="CZ8" s="1" t="str">
        <f>'Tukey-Kramer'!W12</f>
        <v>-</v>
      </c>
      <c r="DA8" s="1" t="str">
        <f>'Tukey-Kramer'!X12</f>
        <v>-</v>
      </c>
    </row>
    <row r="9" spans="4:105" s="1" customFormat="1" ht="18" customHeight="1" hidden="1"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">
        <v>3</v>
      </c>
      <c r="BD9" s="1">
        <v>3.399</v>
      </c>
      <c r="BE9" s="1">
        <v>3.055</v>
      </c>
      <c r="BF9" s="1">
        <v>2.829</v>
      </c>
      <c r="BG9" s="1">
        <v>2.747</v>
      </c>
      <c r="BH9" s="1">
        <v>2.65</v>
      </c>
      <c r="BI9" s="1">
        <v>2.594</v>
      </c>
      <c r="BJ9" s="1">
        <v>2.558</v>
      </c>
      <c r="BK9" s="1">
        <v>2.522</v>
      </c>
      <c r="BL9" s="1">
        <v>2.488</v>
      </c>
      <c r="BM9" s="1">
        <v>2.454</v>
      </c>
      <c r="BN9" s="1">
        <v>2.42</v>
      </c>
      <c r="BO9" s="1">
        <v>2.388</v>
      </c>
      <c r="BQ9" s="1">
        <v>3</v>
      </c>
      <c r="BR9" s="1">
        <v>4.602</v>
      </c>
      <c r="BS9" s="1">
        <v>4.165</v>
      </c>
      <c r="BT9" s="1">
        <v>3.877</v>
      </c>
      <c r="BU9" s="1">
        <v>3.773</v>
      </c>
      <c r="BV9" s="1">
        <v>3.649</v>
      </c>
      <c r="BW9" s="1">
        <v>3.578</v>
      </c>
      <c r="BX9" s="1">
        <v>3.532</v>
      </c>
      <c r="BY9" s="1">
        <v>3.486</v>
      </c>
      <c r="BZ9" s="1">
        <v>3.442</v>
      </c>
      <c r="CA9" s="1">
        <v>3.399</v>
      </c>
      <c r="CB9" s="1">
        <v>3.356</v>
      </c>
      <c r="CC9" s="1">
        <v>3.314</v>
      </c>
      <c r="CE9" s="1">
        <f>E32</f>
        <v>10</v>
      </c>
      <c r="CF9" s="1">
        <v>1</v>
      </c>
      <c r="CG9" s="1">
        <f>'Tukey-Kramer'!D13</f>
        <v>0.0802</v>
      </c>
      <c r="CH9" s="1">
        <v>0</v>
      </c>
      <c r="CI9" s="1">
        <f aca="true" t="shared" si="1" ref="CI9:DA9">IF(AND(ISNUMBER(CI$6),ISNUMBER($CE9)),$BV$2*SQRT($G$21*(1/CI$6+1/$CE9)/2)," ")</f>
        <v>0.017205771446093806</v>
      </c>
      <c r="CJ9" s="1">
        <f t="shared" si="1"/>
        <v>0.017875505468157783</v>
      </c>
      <c r="CK9" s="1">
        <f t="shared" si="1"/>
        <v>0.017205771446093806</v>
      </c>
      <c r="CL9" s="1">
        <f t="shared" si="1"/>
        <v>0.018731271410612652</v>
      </c>
      <c r="CM9" s="1" t="str">
        <f t="shared" si="1"/>
        <v> </v>
      </c>
      <c r="CN9" s="1" t="str">
        <f t="shared" si="1"/>
        <v> </v>
      </c>
      <c r="CO9" s="1" t="str">
        <f t="shared" si="1"/>
        <v> </v>
      </c>
      <c r="CP9" s="1" t="str">
        <f t="shared" si="1"/>
        <v> </v>
      </c>
      <c r="CQ9" s="1" t="str">
        <f t="shared" si="1"/>
        <v> </v>
      </c>
      <c r="CR9" s="1" t="str">
        <f t="shared" si="1"/>
        <v> </v>
      </c>
      <c r="CS9" s="1" t="str">
        <f t="shared" si="1"/>
        <v> </v>
      </c>
      <c r="CT9" s="1" t="str">
        <f t="shared" si="1"/>
        <v> </v>
      </c>
      <c r="CU9" s="1" t="str">
        <f t="shared" si="1"/>
        <v> </v>
      </c>
      <c r="CV9" s="1" t="str">
        <f t="shared" si="1"/>
        <v> </v>
      </c>
      <c r="CW9" s="1" t="str">
        <f t="shared" si="1"/>
        <v> </v>
      </c>
      <c r="CX9" s="1" t="str">
        <f t="shared" si="1"/>
        <v> </v>
      </c>
      <c r="CY9" s="1" t="str">
        <f t="shared" si="1"/>
        <v> </v>
      </c>
      <c r="CZ9" s="1" t="str">
        <f t="shared" si="1"/>
        <v> </v>
      </c>
      <c r="DA9" s="1" t="str">
        <f t="shared" si="1"/>
        <v> </v>
      </c>
    </row>
    <row r="10" spans="5:109" s="1" customFormat="1" ht="18" customHeight="1" hidden="1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">
        <v>4</v>
      </c>
      <c r="BD10" s="1">
        <v>3.928</v>
      </c>
      <c r="BE10" s="1">
        <v>3.489</v>
      </c>
      <c r="BF10" s="1">
        <v>3.199</v>
      </c>
      <c r="BG10" s="1">
        <v>3.095</v>
      </c>
      <c r="BH10" s="1">
        <v>2.969</v>
      </c>
      <c r="BI10" s="1">
        <v>2.897</v>
      </c>
      <c r="BJ10" s="1">
        <v>2.851</v>
      </c>
      <c r="BK10" s="1">
        <v>2.805</v>
      </c>
      <c r="BL10" s="1">
        <v>2.76</v>
      </c>
      <c r="BM10" s="1">
        <v>2.716</v>
      </c>
      <c r="BN10" s="1">
        <v>2.673</v>
      </c>
      <c r="BO10" s="1">
        <v>2.631</v>
      </c>
      <c r="BQ10" s="1">
        <v>4</v>
      </c>
      <c r="BR10" s="1">
        <v>5.218</v>
      </c>
      <c r="BS10" s="1">
        <v>4.681</v>
      </c>
      <c r="BT10" s="1">
        <v>4.327</v>
      </c>
      <c r="BU10" s="1">
        <v>4.199</v>
      </c>
      <c r="BV10" s="1">
        <v>4.046</v>
      </c>
      <c r="BW10" s="1">
        <v>3.958</v>
      </c>
      <c r="BX10" s="1">
        <v>3.901</v>
      </c>
      <c r="BY10" s="1">
        <v>3.845</v>
      </c>
      <c r="BZ10" s="1">
        <v>3.791</v>
      </c>
      <c r="CA10" s="1">
        <v>3.737</v>
      </c>
      <c r="CB10" s="1">
        <v>3.685</v>
      </c>
      <c r="CC10" s="1">
        <v>3.633</v>
      </c>
      <c r="CE10" s="1">
        <f>F32</f>
        <v>8</v>
      </c>
      <c r="CF10" s="1">
        <v>2</v>
      </c>
      <c r="CG10" s="1">
        <f>'Tukey-Kramer'!D14</f>
        <v>0.07479999999999999</v>
      </c>
      <c r="CH10" s="1">
        <f aca="true" t="shared" si="2" ref="CH10:CH28">IF(AND(ISNUMBER(CH$6),ISNUMBER($CE10)),ABS($CG10-CH$8)-$BV$2*SQRT($G$21*(1/CH$6+1/$CE10)/2)," ")</f>
        <v>-0.011805771446093804</v>
      </c>
      <c r="CI10" s="1">
        <v>0</v>
      </c>
      <c r="CJ10" s="1">
        <f aca="true" t="shared" si="3" ref="CJ10:DA10">IF(AND(ISNUMBER(CJ$6),ISNUMBER($CE10)),$BV$2*SQRT($G$21*(1/CJ$6+1/$CE10)/2)," ")</f>
        <v>0.018773035724246347</v>
      </c>
      <c r="CK10" s="1">
        <f t="shared" si="3"/>
        <v>0.018136475556648476</v>
      </c>
      <c r="CL10" s="1">
        <f t="shared" si="3"/>
        <v>0.019589632544275187</v>
      </c>
      <c r="CM10" s="1" t="str">
        <f t="shared" si="3"/>
        <v> </v>
      </c>
      <c r="CN10" s="1" t="str">
        <f t="shared" si="3"/>
        <v> </v>
      </c>
      <c r="CO10" s="1" t="str">
        <f t="shared" si="3"/>
        <v> </v>
      </c>
      <c r="CP10" s="1" t="str">
        <f t="shared" si="3"/>
        <v> </v>
      </c>
      <c r="CQ10" s="1" t="str">
        <f t="shared" si="3"/>
        <v> </v>
      </c>
      <c r="CR10" s="1" t="str">
        <f t="shared" si="3"/>
        <v> </v>
      </c>
      <c r="CS10" s="1" t="str">
        <f t="shared" si="3"/>
        <v> </v>
      </c>
      <c r="CT10" s="1" t="str">
        <f t="shared" si="3"/>
        <v> </v>
      </c>
      <c r="CU10" s="1" t="str">
        <f t="shared" si="3"/>
        <v> </v>
      </c>
      <c r="CV10" s="1" t="str">
        <f t="shared" si="3"/>
        <v> </v>
      </c>
      <c r="CW10" s="1" t="str">
        <f t="shared" si="3"/>
        <v> </v>
      </c>
      <c r="CX10" s="1" t="str">
        <f t="shared" si="3"/>
        <v> </v>
      </c>
      <c r="CY10" s="1" t="str">
        <f t="shared" si="3"/>
        <v> </v>
      </c>
      <c r="CZ10" s="1" t="str">
        <f t="shared" si="3"/>
        <v> </v>
      </c>
      <c r="DA10" s="1" t="str">
        <f t="shared" si="3"/>
        <v> </v>
      </c>
      <c r="DD10" s="1">
        <v>1</v>
      </c>
      <c r="DE10" s="1">
        <v>1</v>
      </c>
    </row>
    <row r="11" spans="4:109" s="2" customFormat="1" ht="12.75" customHeight="1" hidden="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2">
        <v>5</v>
      </c>
      <c r="BD11" s="2">
        <v>4.312</v>
      </c>
      <c r="BE11" s="2">
        <v>3.805</v>
      </c>
      <c r="BF11" s="2">
        <v>3.467</v>
      </c>
      <c r="BG11" s="2">
        <v>3.345</v>
      </c>
      <c r="BH11" s="2">
        <v>3.199</v>
      </c>
      <c r="BI11" s="2">
        <v>3.114</v>
      </c>
      <c r="BJ11" s="2">
        <v>3.059</v>
      </c>
      <c r="BK11" s="2">
        <v>3.005</v>
      </c>
      <c r="BL11" s="2">
        <v>2.952</v>
      </c>
      <c r="BM11" s="2">
        <v>2.9</v>
      </c>
      <c r="BN11" s="2">
        <v>2.849</v>
      </c>
      <c r="BO11" s="2">
        <v>2.8</v>
      </c>
      <c r="BQ11" s="2">
        <v>5</v>
      </c>
      <c r="BR11" s="2">
        <v>5.673</v>
      </c>
      <c r="BS11" s="2">
        <v>5.06</v>
      </c>
      <c r="BT11" s="2">
        <v>4.654</v>
      </c>
      <c r="BU11" s="2">
        <v>4.508</v>
      </c>
      <c r="BV11" s="2">
        <v>4.333</v>
      </c>
      <c r="BW11" s="2">
        <v>4.232</v>
      </c>
      <c r="BX11" s="2">
        <v>4.166</v>
      </c>
      <c r="BY11" s="2">
        <v>4.102</v>
      </c>
      <c r="BZ11" s="2">
        <v>4.039</v>
      </c>
      <c r="CA11" s="2">
        <v>3.977</v>
      </c>
      <c r="CB11" s="2">
        <v>3.917</v>
      </c>
      <c r="CC11" s="2">
        <v>3.858</v>
      </c>
      <c r="CE11" s="2">
        <f>G32</f>
        <v>7</v>
      </c>
      <c r="CF11" s="2">
        <v>3</v>
      </c>
      <c r="CG11" s="2">
        <f>'Tukey-Kramer'!D15</f>
        <v>0.10344285714285714</v>
      </c>
      <c r="CH11" s="2">
        <f t="shared" si="2"/>
        <v>0.005367351674699365</v>
      </c>
      <c r="CI11" s="2">
        <f aca="true" t="shared" si="4" ref="CI11:CI28">IF(AND(ISNUMBER(CI$6),ISNUMBER($CE11)),ABS($CG11-CI$8)-$BV$2*SQRT($G$21*(1/CI$6+1/$CE11)/2)," ")</f>
        <v>0.009869821418610803</v>
      </c>
      <c r="CJ11" s="2">
        <v>0</v>
      </c>
      <c r="CK11" s="2">
        <f aca="true" t="shared" si="5" ref="CK11:DA11">IF(AND(ISNUMBER(CK$6),ISNUMBER($CE11)),$BV$2*SQRT($G$21*(1/CK$6+1/$CE11)/2)," ")</f>
        <v>0.018773035724246347</v>
      </c>
      <c r="CL11" s="2">
        <f t="shared" si="5"/>
        <v>0.02018040703025208</v>
      </c>
      <c r="CM11" s="2" t="str">
        <f t="shared" si="5"/>
        <v> </v>
      </c>
      <c r="CN11" s="2" t="str">
        <f t="shared" si="5"/>
        <v> </v>
      </c>
      <c r="CO11" s="2" t="str">
        <f t="shared" si="5"/>
        <v> </v>
      </c>
      <c r="CP11" s="2" t="str">
        <f t="shared" si="5"/>
        <v> </v>
      </c>
      <c r="CQ11" s="2" t="str">
        <f t="shared" si="5"/>
        <v> </v>
      </c>
      <c r="CR11" s="2" t="str">
        <f t="shared" si="5"/>
        <v> </v>
      </c>
      <c r="CS11" s="2" t="str">
        <f t="shared" si="5"/>
        <v> </v>
      </c>
      <c r="CT11" s="2" t="str">
        <f t="shared" si="5"/>
        <v> </v>
      </c>
      <c r="CU11" s="2" t="str">
        <f t="shared" si="5"/>
        <v> </v>
      </c>
      <c r="CV11" s="2" t="str">
        <f t="shared" si="5"/>
        <v> </v>
      </c>
      <c r="CW11" s="2" t="str">
        <f t="shared" si="5"/>
        <v> </v>
      </c>
      <c r="CX11" s="2" t="str">
        <f t="shared" si="5"/>
        <v> </v>
      </c>
      <c r="CY11" s="2" t="str">
        <f t="shared" si="5"/>
        <v> </v>
      </c>
      <c r="CZ11" s="2" t="str">
        <f t="shared" si="5"/>
        <v> </v>
      </c>
      <c r="DA11" s="2" t="str">
        <f t="shared" si="5"/>
        <v> </v>
      </c>
      <c r="DC11" s="2">
        <v>1</v>
      </c>
      <c r="DD11" s="2">
        <f>IF(DC11&lt;=(DE$7/2*(DE$7-1)),IF(DE10=DE$7,DD10+1,DD10),"")</f>
        <v>1</v>
      </c>
      <c r="DE11" s="2">
        <f>IF(DC11&lt;=(DE$7/2*(DE$7-1)),IF(DE10=DE$7,DD11+1,DE10+1),"")</f>
        <v>2</v>
      </c>
    </row>
    <row r="12" spans="4:109" s="2" customFormat="1" ht="12.75" customHeight="1" hidden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2">
        <v>6</v>
      </c>
      <c r="BD12" s="2">
        <v>4.61</v>
      </c>
      <c r="BE12" s="2">
        <v>4.051</v>
      </c>
      <c r="BF12" s="2">
        <v>3.677</v>
      </c>
      <c r="BG12" s="2">
        <v>3.54</v>
      </c>
      <c r="BH12" s="2">
        <v>3.377</v>
      </c>
      <c r="BI12" s="2">
        <v>3.282</v>
      </c>
      <c r="BJ12" s="2">
        <v>3.22</v>
      </c>
      <c r="BK12" s="2">
        <v>3.16</v>
      </c>
      <c r="BL12" s="2">
        <v>3.1</v>
      </c>
      <c r="BM12" s="2">
        <v>3.041</v>
      </c>
      <c r="BN12" s="2">
        <v>2.984</v>
      </c>
      <c r="BO12" s="2">
        <v>2.928</v>
      </c>
      <c r="BQ12" s="2">
        <v>6</v>
      </c>
      <c r="BR12" s="2">
        <v>6.033</v>
      </c>
      <c r="BS12" s="2">
        <v>5.359</v>
      </c>
      <c r="BT12" s="2">
        <v>4.912</v>
      </c>
      <c r="BU12" s="2">
        <v>4.751</v>
      </c>
      <c r="BV12" s="2">
        <v>4.557</v>
      </c>
      <c r="BW12" s="2">
        <v>4.445</v>
      </c>
      <c r="BX12" s="2">
        <v>4.373</v>
      </c>
      <c r="BY12" s="2">
        <v>4.302</v>
      </c>
      <c r="BZ12" s="2">
        <v>4.232</v>
      </c>
      <c r="CA12" s="2">
        <v>4.163</v>
      </c>
      <c r="CB12" s="2">
        <v>4.096</v>
      </c>
      <c r="CC12" s="2">
        <v>4.03</v>
      </c>
      <c r="CE12" s="2">
        <f>H32</f>
        <v>8</v>
      </c>
      <c r="CF12" s="2">
        <v>4</v>
      </c>
      <c r="CG12" s="2">
        <f>'Tukey-Kramer'!D16</f>
        <v>0.0780125</v>
      </c>
      <c r="CH12" s="2">
        <f t="shared" si="2"/>
        <v>-0.015018271446093811</v>
      </c>
      <c r="CI12" s="2">
        <f t="shared" si="4"/>
        <v>-0.01492397555664847</v>
      </c>
      <c r="CJ12" s="2">
        <f aca="true" t="shared" si="6" ref="CJ12:CJ28">IF(AND(ISNUMBER(CJ$6),ISNUMBER($CE12)),ABS($CG12-CJ$8)-$BV$2*SQRT($G$21*(1/CJ$6+1/$CE12)/2)," ")</f>
        <v>0.006657321418610796</v>
      </c>
      <c r="CK12" s="2">
        <v>0</v>
      </c>
      <c r="CL12" s="2">
        <f aca="true" t="shared" si="7" ref="CL12:DA12">IF(AND(ISNUMBER(CL$6),ISNUMBER($CE12)),$BV$2*SQRT($G$21*(1/CL$6+1/$CE12)/2)," ")</f>
        <v>0.019589632544275187</v>
      </c>
      <c r="CM12" s="2" t="str">
        <f t="shared" si="7"/>
        <v> </v>
      </c>
      <c r="CN12" s="2" t="str">
        <f t="shared" si="7"/>
        <v> </v>
      </c>
      <c r="CO12" s="2" t="str">
        <f t="shared" si="7"/>
        <v> </v>
      </c>
      <c r="CP12" s="2" t="str">
        <f t="shared" si="7"/>
        <v> </v>
      </c>
      <c r="CQ12" s="2" t="str">
        <f t="shared" si="7"/>
        <v> </v>
      </c>
      <c r="CR12" s="2" t="str">
        <f t="shared" si="7"/>
        <v> </v>
      </c>
      <c r="CS12" s="2" t="str">
        <f t="shared" si="7"/>
        <v> </v>
      </c>
      <c r="CT12" s="2" t="str">
        <f t="shared" si="7"/>
        <v> </v>
      </c>
      <c r="CU12" s="2" t="str">
        <f t="shared" si="7"/>
        <v> </v>
      </c>
      <c r="CV12" s="2" t="str">
        <f t="shared" si="7"/>
        <v> </v>
      </c>
      <c r="CW12" s="2" t="str">
        <f t="shared" si="7"/>
        <v> </v>
      </c>
      <c r="CX12" s="2" t="str">
        <f t="shared" si="7"/>
        <v> </v>
      </c>
      <c r="CY12" s="2" t="str">
        <f t="shared" si="7"/>
        <v> </v>
      </c>
      <c r="CZ12" s="2" t="str">
        <f t="shared" si="7"/>
        <v> </v>
      </c>
      <c r="DA12" s="2" t="str">
        <f t="shared" si="7"/>
        <v> </v>
      </c>
      <c r="DC12" s="2">
        <v>2</v>
      </c>
      <c r="DD12" s="2">
        <f aca="true" t="shared" si="8" ref="DD12:DD75">IF(DC12&lt;=(DE$7/2*(DE$7-1)),IF(DE11=DE$7,DD11+1,DD11),"")</f>
        <v>1</v>
      </c>
      <c r="DE12" s="2">
        <f aca="true" t="shared" si="9" ref="DE12:DE75">IF(DC12&lt;=(DE$7/2*(DE$7-1)),IF(DE11=DE$7,DD12+1,DE11+1),"")</f>
        <v>3</v>
      </c>
    </row>
    <row r="13" spans="4:109" s="2" customFormat="1" ht="12.75" hidden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2">
        <v>7</v>
      </c>
      <c r="BD13" s="2">
        <v>4.853</v>
      </c>
      <c r="BE13" s="2">
        <v>4.252</v>
      </c>
      <c r="BF13" s="2">
        <v>3.848</v>
      </c>
      <c r="BG13" s="2">
        <v>3.7</v>
      </c>
      <c r="BH13" s="2">
        <v>3.522</v>
      </c>
      <c r="BI13" s="2">
        <v>3.419</v>
      </c>
      <c r="BJ13" s="2">
        <v>3.352</v>
      </c>
      <c r="BK13" s="2">
        <v>3.285</v>
      </c>
      <c r="BL13" s="2">
        <v>3.22</v>
      </c>
      <c r="BM13" s="2">
        <v>3.156</v>
      </c>
      <c r="BN13" s="2">
        <v>3.093</v>
      </c>
      <c r="BO13" s="2">
        <v>3.031</v>
      </c>
      <c r="BQ13" s="2">
        <v>7</v>
      </c>
      <c r="BR13" s="2">
        <v>6.33</v>
      </c>
      <c r="BS13" s="2">
        <v>5.606</v>
      </c>
      <c r="BT13" s="2">
        <v>5.124</v>
      </c>
      <c r="BU13" s="2">
        <v>4.95</v>
      </c>
      <c r="BV13" s="2">
        <v>4.741</v>
      </c>
      <c r="BW13" s="2">
        <v>4.62</v>
      </c>
      <c r="BX13" s="2">
        <v>4.541</v>
      </c>
      <c r="BY13" s="2">
        <v>4.464</v>
      </c>
      <c r="BZ13" s="2">
        <v>4.389</v>
      </c>
      <c r="CA13" s="2">
        <v>4.314</v>
      </c>
      <c r="CB13" s="2">
        <v>4.241</v>
      </c>
      <c r="CC13" s="2">
        <v>4.17</v>
      </c>
      <c r="CE13" s="2">
        <f>I32</f>
        <v>6</v>
      </c>
      <c r="CF13" s="2">
        <v>5</v>
      </c>
      <c r="CG13" s="2">
        <f>'Tukey-Kramer'!D17</f>
        <v>0.09570000000000001</v>
      </c>
      <c r="CH13" s="2">
        <f t="shared" si="2"/>
        <v>-0.0032312714106126385</v>
      </c>
      <c r="CI13" s="2">
        <f t="shared" si="4"/>
        <v>0.0013103674557248292</v>
      </c>
      <c r="CJ13" s="2">
        <f t="shared" si="6"/>
        <v>-0.012437549887394945</v>
      </c>
      <c r="CK13" s="2">
        <f aca="true" t="shared" si="10" ref="CK13:CK28">IF(AND(ISNUMBER(CK$6),ISNUMBER($CE13)),ABS($CG13-CK$8)-$BV$2*SQRT($G$21*(1/CK$6+1/$CE13)/2)," ")</f>
        <v>-0.0019021325442751778</v>
      </c>
      <c r="CL13" s="2">
        <v>0</v>
      </c>
      <c r="CM13" s="2" t="str">
        <f aca="true" t="shared" si="11" ref="CM13:DA13">IF(AND(ISNUMBER(CM$6),ISNUMBER($CE13)),$BV$2*SQRT($G$21*(1/CM$6+1/$CE13)/2)," ")</f>
        <v> </v>
      </c>
      <c r="CN13" s="2" t="str">
        <f t="shared" si="11"/>
        <v> </v>
      </c>
      <c r="CO13" s="2" t="str">
        <f t="shared" si="11"/>
        <v> </v>
      </c>
      <c r="CP13" s="2" t="str">
        <f t="shared" si="11"/>
        <v> </v>
      </c>
      <c r="CQ13" s="2" t="str">
        <f t="shared" si="11"/>
        <v> </v>
      </c>
      <c r="CR13" s="2" t="str">
        <f t="shared" si="11"/>
        <v> </v>
      </c>
      <c r="CS13" s="2" t="str">
        <f t="shared" si="11"/>
        <v> </v>
      </c>
      <c r="CT13" s="2" t="str">
        <f t="shared" si="11"/>
        <v> </v>
      </c>
      <c r="CU13" s="2" t="str">
        <f t="shared" si="11"/>
        <v> </v>
      </c>
      <c r="CV13" s="2" t="str">
        <f t="shared" si="11"/>
        <v> </v>
      </c>
      <c r="CW13" s="2" t="str">
        <f t="shared" si="11"/>
        <v> </v>
      </c>
      <c r="CX13" s="2" t="str">
        <f t="shared" si="11"/>
        <v> </v>
      </c>
      <c r="CY13" s="2" t="str">
        <f t="shared" si="11"/>
        <v> </v>
      </c>
      <c r="CZ13" s="2" t="str">
        <f t="shared" si="11"/>
        <v> </v>
      </c>
      <c r="DA13" s="2" t="str">
        <f t="shared" si="11"/>
        <v> </v>
      </c>
      <c r="DC13" s="2">
        <v>3</v>
      </c>
      <c r="DD13" s="2">
        <f t="shared" si="8"/>
        <v>1</v>
      </c>
      <c r="DE13" s="2">
        <f t="shared" si="9"/>
        <v>4</v>
      </c>
    </row>
    <row r="14" spans="4:109" s="2" customFormat="1" ht="16.5" customHeight="1" hidden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2">
        <v>8</v>
      </c>
      <c r="BD14" s="2">
        <v>5.057</v>
      </c>
      <c r="BE14" s="2">
        <v>4.421</v>
      </c>
      <c r="BF14" s="2">
        <v>3.992</v>
      </c>
      <c r="BG14" s="2">
        <v>3.835</v>
      </c>
      <c r="BH14" s="2">
        <v>3.645</v>
      </c>
      <c r="BI14" s="2">
        <v>3.534</v>
      </c>
      <c r="BJ14" s="2">
        <v>3.462</v>
      </c>
      <c r="BK14" s="2">
        <v>3.391</v>
      </c>
      <c r="BL14" s="2">
        <v>3.321</v>
      </c>
      <c r="BM14" s="2">
        <v>3.251</v>
      </c>
      <c r="BN14" s="2">
        <v>3.183</v>
      </c>
      <c r="BO14" s="2">
        <v>3.117</v>
      </c>
      <c r="BQ14" s="2">
        <v>8</v>
      </c>
      <c r="BR14" s="2">
        <v>6.582</v>
      </c>
      <c r="BS14" s="2">
        <v>5.815</v>
      </c>
      <c r="BT14" s="2">
        <v>5.305</v>
      </c>
      <c r="BU14" s="2">
        <v>5.119</v>
      </c>
      <c r="BV14" s="2">
        <v>4.897</v>
      </c>
      <c r="BW14" s="2">
        <v>4.768</v>
      </c>
      <c r="BX14" s="2">
        <v>4.684</v>
      </c>
      <c r="BY14" s="2">
        <v>4.602</v>
      </c>
      <c r="BZ14" s="2">
        <v>4.521</v>
      </c>
      <c r="CA14" s="2">
        <v>4.441</v>
      </c>
      <c r="CB14" s="2">
        <v>4.363</v>
      </c>
      <c r="CC14" s="2">
        <v>4.286</v>
      </c>
      <c r="CE14" s="2" t="str">
        <f>J32</f>
        <v>-</v>
      </c>
      <c r="CF14" s="2">
        <v>6</v>
      </c>
      <c r="CG14" s="2" t="str">
        <f>'Tukey-Kramer'!D18</f>
        <v>-</v>
      </c>
      <c r="CH14" s="2" t="str">
        <f t="shared" si="2"/>
        <v> </v>
      </c>
      <c r="CI14" s="2" t="str">
        <f t="shared" si="4"/>
        <v> </v>
      </c>
      <c r="CJ14" s="2" t="str">
        <f t="shared" si="6"/>
        <v> </v>
      </c>
      <c r="CK14" s="2" t="str">
        <f t="shared" si="10"/>
        <v> </v>
      </c>
      <c r="CL14" s="2" t="str">
        <f aca="true" t="shared" si="12" ref="CL14:CL28">IF(AND(ISNUMBER(CL$6),ISNUMBER($CE14)),ABS($CG14-CL$8)-$BV$2*SQRT($G$21*(1/CL$6+1/$CE14)/2)," ")</f>
        <v> </v>
      </c>
      <c r="CM14" s="2">
        <v>0</v>
      </c>
      <c r="CN14" s="2" t="str">
        <f aca="true" t="shared" si="13" ref="CN14:DA14">IF(AND(ISNUMBER(CN$6),ISNUMBER($CE14)),$BV$2*SQRT($G$21*(1/CN$6+1/$CE14)/2)," ")</f>
        <v> </v>
      </c>
      <c r="CO14" s="2" t="str">
        <f t="shared" si="13"/>
        <v> </v>
      </c>
      <c r="CP14" s="2" t="str">
        <f t="shared" si="13"/>
        <v> </v>
      </c>
      <c r="CQ14" s="2" t="str">
        <f t="shared" si="13"/>
        <v> </v>
      </c>
      <c r="CR14" s="2" t="str">
        <f t="shared" si="13"/>
        <v> </v>
      </c>
      <c r="CS14" s="2" t="str">
        <f t="shared" si="13"/>
        <v> </v>
      </c>
      <c r="CT14" s="2" t="str">
        <f t="shared" si="13"/>
        <v> </v>
      </c>
      <c r="CU14" s="2" t="str">
        <f t="shared" si="13"/>
        <v> </v>
      </c>
      <c r="CV14" s="2" t="str">
        <f t="shared" si="13"/>
        <v> </v>
      </c>
      <c r="CW14" s="2" t="str">
        <f t="shared" si="13"/>
        <v> </v>
      </c>
      <c r="CX14" s="2" t="str">
        <f t="shared" si="13"/>
        <v> </v>
      </c>
      <c r="CY14" s="2" t="str">
        <f t="shared" si="13"/>
        <v> </v>
      </c>
      <c r="CZ14" s="2" t="str">
        <f t="shared" si="13"/>
        <v> </v>
      </c>
      <c r="DA14" s="2" t="str">
        <f t="shared" si="13"/>
        <v> </v>
      </c>
      <c r="DC14" s="2">
        <v>4</v>
      </c>
      <c r="DD14" s="2">
        <f t="shared" si="8"/>
        <v>1</v>
      </c>
      <c r="DE14" s="2">
        <f t="shared" si="9"/>
        <v>5</v>
      </c>
    </row>
    <row r="15" spans="4:109" s="2" customFormat="1" ht="16.5" customHeight="1" hidden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2">
        <v>9</v>
      </c>
      <c r="BD15" s="2">
        <v>5.232</v>
      </c>
      <c r="BE15" s="2">
        <v>4.566</v>
      </c>
      <c r="BF15" s="2">
        <v>4.116</v>
      </c>
      <c r="BG15" s="2">
        <v>3.951</v>
      </c>
      <c r="BH15" s="2">
        <v>3.751</v>
      </c>
      <c r="BI15" s="2">
        <v>3.634</v>
      </c>
      <c r="BJ15" s="2">
        <v>3.557</v>
      </c>
      <c r="BK15" s="2">
        <v>3.482</v>
      </c>
      <c r="BL15" s="2">
        <v>3.407</v>
      </c>
      <c r="BM15" s="2">
        <v>3.334</v>
      </c>
      <c r="BN15" s="2">
        <v>3.261</v>
      </c>
      <c r="BO15" s="2">
        <v>3.19</v>
      </c>
      <c r="BQ15" s="2">
        <v>9</v>
      </c>
      <c r="BR15" s="2">
        <v>6.802</v>
      </c>
      <c r="BS15" s="2">
        <v>5.998</v>
      </c>
      <c r="BT15" s="2">
        <v>5.461</v>
      </c>
      <c r="BU15" s="2">
        <v>5.265</v>
      </c>
      <c r="BV15" s="2">
        <v>5.031</v>
      </c>
      <c r="BW15" s="2">
        <v>4.896</v>
      </c>
      <c r="BX15" s="2">
        <v>4.807</v>
      </c>
      <c r="BY15" s="2">
        <v>4.72</v>
      </c>
      <c r="BZ15" s="2">
        <v>4.635</v>
      </c>
      <c r="CA15" s="2">
        <v>4.55</v>
      </c>
      <c r="CB15" s="2">
        <v>4.468</v>
      </c>
      <c r="CC15" s="2">
        <v>4.387</v>
      </c>
      <c r="CE15" s="2" t="str">
        <f>K32</f>
        <v>-</v>
      </c>
      <c r="CF15" s="2">
        <v>7</v>
      </c>
      <c r="CG15" s="2" t="str">
        <f>'Tukey-Kramer'!D19</f>
        <v>-</v>
      </c>
      <c r="CH15" s="2" t="str">
        <f t="shared" si="2"/>
        <v> </v>
      </c>
      <c r="CI15" s="2" t="str">
        <f t="shared" si="4"/>
        <v> </v>
      </c>
      <c r="CJ15" s="2" t="str">
        <f t="shared" si="6"/>
        <v> </v>
      </c>
      <c r="CK15" s="2" t="str">
        <f t="shared" si="10"/>
        <v> </v>
      </c>
      <c r="CL15" s="2" t="str">
        <f t="shared" si="12"/>
        <v> </v>
      </c>
      <c r="CM15" s="2" t="str">
        <f aca="true" t="shared" si="14" ref="CM15:CM28">IF(AND(ISNUMBER(CM$6),ISNUMBER($CE15)),ABS($CG15-CM$8)-$BV$2*SQRT($G$21*(1/CM$6+1/$CE15)/2)," ")</f>
        <v> </v>
      </c>
      <c r="CN15" s="2">
        <v>0</v>
      </c>
      <c r="CO15" s="2" t="str">
        <f aca="true" t="shared" si="15" ref="CO15:DA15">IF(AND(ISNUMBER(CO$6),ISNUMBER($CE15)),$BV$2*SQRT($G$21*(1/CO$6+1/$CE15)/2)," ")</f>
        <v> </v>
      </c>
      <c r="CP15" s="2" t="str">
        <f t="shared" si="15"/>
        <v> </v>
      </c>
      <c r="CQ15" s="2" t="str">
        <f t="shared" si="15"/>
        <v> </v>
      </c>
      <c r="CR15" s="2" t="str">
        <f t="shared" si="15"/>
        <v> </v>
      </c>
      <c r="CS15" s="2" t="str">
        <f t="shared" si="15"/>
        <v> </v>
      </c>
      <c r="CT15" s="2" t="str">
        <f t="shared" si="15"/>
        <v> </v>
      </c>
      <c r="CU15" s="2" t="str">
        <f t="shared" si="15"/>
        <v> </v>
      </c>
      <c r="CV15" s="2" t="str">
        <f t="shared" si="15"/>
        <v> </v>
      </c>
      <c r="CW15" s="2" t="str">
        <f t="shared" si="15"/>
        <v> </v>
      </c>
      <c r="CX15" s="2" t="str">
        <f t="shared" si="15"/>
        <v> </v>
      </c>
      <c r="CY15" s="2" t="str">
        <f t="shared" si="15"/>
        <v> </v>
      </c>
      <c r="CZ15" s="2" t="str">
        <f t="shared" si="15"/>
        <v> </v>
      </c>
      <c r="DA15" s="2" t="str">
        <f t="shared" si="15"/>
        <v> </v>
      </c>
      <c r="DC15" s="2">
        <v>5</v>
      </c>
      <c r="DD15" s="2">
        <f t="shared" si="8"/>
        <v>2</v>
      </c>
      <c r="DE15" s="2">
        <f t="shared" si="9"/>
        <v>3</v>
      </c>
    </row>
    <row r="16" spans="4:109" s="2" customFormat="1" ht="16.5" customHeight="1" hidden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2">
        <v>10</v>
      </c>
      <c r="BD16" s="2">
        <v>5.384</v>
      </c>
      <c r="BE16" s="2">
        <v>4.693</v>
      </c>
      <c r="BF16" s="2">
        <v>4.225</v>
      </c>
      <c r="BG16" s="2">
        <v>4.053</v>
      </c>
      <c r="BH16" s="2">
        <v>3.844</v>
      </c>
      <c r="BI16" s="2">
        <v>3.721</v>
      </c>
      <c r="BJ16" s="2">
        <v>3.641</v>
      </c>
      <c r="BK16" s="2">
        <v>3.562</v>
      </c>
      <c r="BL16" s="2">
        <v>3.483</v>
      </c>
      <c r="BM16" s="2">
        <v>3.406</v>
      </c>
      <c r="BN16" s="2">
        <v>3.329</v>
      </c>
      <c r="BO16" s="2">
        <v>3.254</v>
      </c>
      <c r="BQ16" s="2">
        <v>10</v>
      </c>
      <c r="BR16" s="2">
        <v>6.995</v>
      </c>
      <c r="BS16" s="2">
        <v>6.158</v>
      </c>
      <c r="BT16" s="2">
        <v>5.599</v>
      </c>
      <c r="BU16" s="2">
        <v>5.395</v>
      </c>
      <c r="BV16" s="2">
        <v>5.15</v>
      </c>
      <c r="BW16" s="2">
        <v>5.008</v>
      </c>
      <c r="BX16" s="2">
        <v>4.915</v>
      </c>
      <c r="BY16" s="2">
        <v>4.824</v>
      </c>
      <c r="BZ16" s="2">
        <v>4.735</v>
      </c>
      <c r="CA16" s="2">
        <v>4.646</v>
      </c>
      <c r="CB16" s="2">
        <v>4.56</v>
      </c>
      <c r="CC16" s="2">
        <v>4.474</v>
      </c>
      <c r="CE16" s="2" t="str">
        <f>L32</f>
        <v>-</v>
      </c>
      <c r="CF16" s="2">
        <v>8</v>
      </c>
      <c r="CG16" s="2" t="str">
        <f>'Tukey-Kramer'!D20</f>
        <v>-</v>
      </c>
      <c r="CH16" s="2" t="str">
        <f t="shared" si="2"/>
        <v> </v>
      </c>
      <c r="CI16" s="2" t="str">
        <f t="shared" si="4"/>
        <v> </v>
      </c>
      <c r="CJ16" s="2" t="str">
        <f t="shared" si="6"/>
        <v> </v>
      </c>
      <c r="CK16" s="2" t="str">
        <f t="shared" si="10"/>
        <v> </v>
      </c>
      <c r="CL16" s="2" t="str">
        <f t="shared" si="12"/>
        <v> </v>
      </c>
      <c r="CM16" s="2" t="str">
        <f t="shared" si="14"/>
        <v> </v>
      </c>
      <c r="CN16" s="2" t="str">
        <f aca="true" t="shared" si="16" ref="CN16:CN28">IF(AND(ISNUMBER(CN$6),ISNUMBER($CE16)),ABS($CG16-CN$8)-$BV$2*SQRT($G$21*(1/CN$6+1/$CE16)/2)," ")</f>
        <v> </v>
      </c>
      <c r="CO16" s="2">
        <v>0</v>
      </c>
      <c r="CP16" s="2" t="str">
        <f aca="true" t="shared" si="17" ref="CP16:DA16">IF(AND(ISNUMBER(CP$6),ISNUMBER($CE16)),$BV$2*SQRT($G$21*(1/CP$6+1/$CE16)/2)," ")</f>
        <v> </v>
      </c>
      <c r="CQ16" s="2" t="str">
        <f t="shared" si="17"/>
        <v> </v>
      </c>
      <c r="CR16" s="2" t="str">
        <f t="shared" si="17"/>
        <v> </v>
      </c>
      <c r="CS16" s="2" t="str">
        <f t="shared" si="17"/>
        <v> </v>
      </c>
      <c r="CT16" s="2" t="str">
        <f t="shared" si="17"/>
        <v> </v>
      </c>
      <c r="CU16" s="2" t="str">
        <f t="shared" si="17"/>
        <v> </v>
      </c>
      <c r="CV16" s="2" t="str">
        <f t="shared" si="17"/>
        <v> </v>
      </c>
      <c r="CW16" s="2" t="str">
        <f t="shared" si="17"/>
        <v> </v>
      </c>
      <c r="CX16" s="2" t="str">
        <f t="shared" si="17"/>
        <v> </v>
      </c>
      <c r="CY16" s="2" t="str">
        <f t="shared" si="17"/>
        <v> </v>
      </c>
      <c r="CZ16" s="2" t="str">
        <f t="shared" si="17"/>
        <v> </v>
      </c>
      <c r="DA16" s="2" t="str">
        <f t="shared" si="17"/>
        <v> </v>
      </c>
      <c r="DC16" s="2">
        <v>6</v>
      </c>
      <c r="DD16" s="2">
        <f t="shared" si="8"/>
        <v>2</v>
      </c>
      <c r="DE16" s="2">
        <f t="shared" si="9"/>
        <v>4</v>
      </c>
    </row>
    <row r="17" spans="4:109" s="2" customFormat="1" ht="16.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2">
        <v>11</v>
      </c>
      <c r="BD17" s="2">
        <v>5.52</v>
      </c>
      <c r="BE17" s="2">
        <v>4.806</v>
      </c>
      <c r="BF17" s="2">
        <v>4.322</v>
      </c>
      <c r="BG17" s="2">
        <v>4.143</v>
      </c>
      <c r="BH17" s="2">
        <v>3.926</v>
      </c>
      <c r="BI17" s="2">
        <v>3.799</v>
      </c>
      <c r="BJ17" s="2">
        <v>3.716</v>
      </c>
      <c r="BK17" s="2">
        <v>3.633</v>
      </c>
      <c r="BL17" s="2">
        <v>3.551</v>
      </c>
      <c r="BM17" s="2">
        <v>3.47</v>
      </c>
      <c r="BN17" s="2">
        <v>3.389</v>
      </c>
      <c r="BO17" s="2">
        <v>3.31</v>
      </c>
      <c r="BQ17" s="2">
        <v>11</v>
      </c>
      <c r="BR17" s="2">
        <v>7.168</v>
      </c>
      <c r="BS17" s="2">
        <v>6.302</v>
      </c>
      <c r="BT17" s="2">
        <v>5.722</v>
      </c>
      <c r="BU17" s="2">
        <v>5.511</v>
      </c>
      <c r="BV17" s="2">
        <v>5.256</v>
      </c>
      <c r="BW17" s="2">
        <v>5.108</v>
      </c>
      <c r="BX17" s="2">
        <v>5.012</v>
      </c>
      <c r="BY17" s="2">
        <v>4.917</v>
      </c>
      <c r="BZ17" s="2">
        <v>4.824</v>
      </c>
      <c r="CA17" s="2">
        <v>4.732</v>
      </c>
      <c r="CB17" s="2">
        <v>4.641</v>
      </c>
      <c r="CC17" s="2">
        <v>4.552</v>
      </c>
      <c r="CE17" s="2" t="str">
        <f>M32</f>
        <v>-</v>
      </c>
      <c r="CF17" s="2">
        <v>9</v>
      </c>
      <c r="CG17" s="2" t="str">
        <f>'Tukey-Kramer'!D21</f>
        <v>-</v>
      </c>
      <c r="CH17" s="2" t="str">
        <f t="shared" si="2"/>
        <v> </v>
      </c>
      <c r="CI17" s="2" t="str">
        <f t="shared" si="4"/>
        <v> </v>
      </c>
      <c r="CJ17" s="2" t="str">
        <f t="shared" si="6"/>
        <v> </v>
      </c>
      <c r="CK17" s="2" t="str">
        <f t="shared" si="10"/>
        <v> </v>
      </c>
      <c r="CL17" s="2" t="str">
        <f t="shared" si="12"/>
        <v> </v>
      </c>
      <c r="CM17" s="2" t="str">
        <f t="shared" si="14"/>
        <v> </v>
      </c>
      <c r="CN17" s="2" t="str">
        <f t="shared" si="16"/>
        <v> </v>
      </c>
      <c r="CO17" s="2" t="str">
        <f aca="true" t="shared" si="18" ref="CO17:CO28">IF(AND(ISNUMBER(CO$6),ISNUMBER($CE17)),ABS($CG17-CO$8)-$BV$2*SQRT($G$21*(1/CO$6+1/$CE17)/2)," ")</f>
        <v> </v>
      </c>
      <c r="CP17" s="2">
        <v>0</v>
      </c>
      <c r="CQ17" s="2" t="str">
        <f aca="true" t="shared" si="19" ref="CQ17:DA17">IF(AND(ISNUMBER(CQ$6),ISNUMBER($CE17)),$BV$2*SQRT($G$21*(1/CQ$6+1/$CE17)/2)," ")</f>
        <v> </v>
      </c>
      <c r="CR17" s="2" t="str">
        <f t="shared" si="19"/>
        <v> </v>
      </c>
      <c r="CS17" s="2" t="str">
        <f t="shared" si="19"/>
        <v> </v>
      </c>
      <c r="CT17" s="2" t="str">
        <f t="shared" si="19"/>
        <v> </v>
      </c>
      <c r="CU17" s="2" t="str">
        <f t="shared" si="19"/>
        <v> </v>
      </c>
      <c r="CV17" s="2" t="str">
        <f t="shared" si="19"/>
        <v> </v>
      </c>
      <c r="CW17" s="2" t="str">
        <f t="shared" si="19"/>
        <v> </v>
      </c>
      <c r="CX17" s="2" t="str">
        <f t="shared" si="19"/>
        <v> </v>
      </c>
      <c r="CY17" s="2" t="str">
        <f t="shared" si="19"/>
        <v> </v>
      </c>
      <c r="CZ17" s="2" t="str">
        <f t="shared" si="19"/>
        <v> </v>
      </c>
      <c r="DA17" s="2" t="str">
        <f t="shared" si="19"/>
        <v> </v>
      </c>
      <c r="DC17" s="2">
        <v>7</v>
      </c>
      <c r="DD17" s="2">
        <f t="shared" si="8"/>
        <v>2</v>
      </c>
      <c r="DE17" s="2">
        <f t="shared" si="9"/>
        <v>5</v>
      </c>
    </row>
    <row r="18" spans="4:109" s="2" customFormat="1" ht="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2">
        <v>12</v>
      </c>
      <c r="BD18" s="2">
        <v>5.641</v>
      </c>
      <c r="BE18" s="2">
        <v>4.907</v>
      </c>
      <c r="BF18" s="2">
        <v>4.409</v>
      </c>
      <c r="BG18" s="2">
        <v>4.225</v>
      </c>
      <c r="BH18" s="2">
        <v>4.001</v>
      </c>
      <c r="BI18" s="2">
        <v>3.869</v>
      </c>
      <c r="BJ18" s="2">
        <v>3.783</v>
      </c>
      <c r="BK18" s="2">
        <v>3.697</v>
      </c>
      <c r="BL18" s="2">
        <v>3.611</v>
      </c>
      <c r="BM18" s="2">
        <v>3.527</v>
      </c>
      <c r="BN18" s="2">
        <v>3.443</v>
      </c>
      <c r="BO18" s="2">
        <v>3.361</v>
      </c>
      <c r="BQ18" s="2">
        <v>12</v>
      </c>
      <c r="BR18" s="2">
        <v>7.324</v>
      </c>
      <c r="BS18" s="2">
        <v>6.431</v>
      </c>
      <c r="BT18" s="2">
        <v>5.833</v>
      </c>
      <c r="BU18" s="2">
        <v>5.615</v>
      </c>
      <c r="BV18" s="2">
        <v>5.352</v>
      </c>
      <c r="BW18" s="2">
        <v>5.199</v>
      </c>
      <c r="BX18" s="2">
        <v>5.099</v>
      </c>
      <c r="BY18" s="2">
        <v>5.001</v>
      </c>
      <c r="BZ18" s="2">
        <v>4.904</v>
      </c>
      <c r="CA18" s="2">
        <v>4.808</v>
      </c>
      <c r="CB18" s="2">
        <v>4.714</v>
      </c>
      <c r="CC18" s="2">
        <v>4.622</v>
      </c>
      <c r="CE18" s="2" t="str">
        <f>N32</f>
        <v>-</v>
      </c>
      <c r="CF18" s="2">
        <v>10</v>
      </c>
      <c r="CG18" s="2" t="str">
        <f>'Tukey-Kramer'!D22</f>
        <v>-</v>
      </c>
      <c r="CH18" s="2" t="str">
        <f t="shared" si="2"/>
        <v> </v>
      </c>
      <c r="CI18" s="2" t="str">
        <f t="shared" si="4"/>
        <v> </v>
      </c>
      <c r="CJ18" s="2" t="str">
        <f t="shared" si="6"/>
        <v> </v>
      </c>
      <c r="CK18" s="2" t="str">
        <f t="shared" si="10"/>
        <v> </v>
      </c>
      <c r="CL18" s="2" t="str">
        <f t="shared" si="12"/>
        <v> </v>
      </c>
      <c r="CM18" s="2" t="str">
        <f t="shared" si="14"/>
        <v> </v>
      </c>
      <c r="CN18" s="2" t="str">
        <f t="shared" si="16"/>
        <v> </v>
      </c>
      <c r="CO18" s="2" t="str">
        <f t="shared" si="18"/>
        <v> </v>
      </c>
      <c r="CP18" s="2" t="str">
        <f aca="true" t="shared" si="20" ref="CP18:CP28">IF(AND(ISNUMBER(CP$6),ISNUMBER($CE18)),ABS($CG18-CP$8)-$BV$2*SQRT($G$21*(1/CP$6+1/$CE18)/2)," ")</f>
        <v> </v>
      </c>
      <c r="CQ18" s="2">
        <v>0</v>
      </c>
      <c r="CR18" s="2" t="str">
        <f aca="true" t="shared" si="21" ref="CR18:DA18">IF(AND(ISNUMBER(CR$6),ISNUMBER($CE18)),$BV$2*SQRT($G$21*(1/CR$6+1/$CE18)/2)," ")</f>
        <v> </v>
      </c>
      <c r="CS18" s="2" t="str">
        <f t="shared" si="21"/>
        <v> </v>
      </c>
      <c r="CT18" s="2" t="str">
        <f t="shared" si="21"/>
        <v> </v>
      </c>
      <c r="CU18" s="2" t="str">
        <f t="shared" si="21"/>
        <v> </v>
      </c>
      <c r="CV18" s="2" t="str">
        <f t="shared" si="21"/>
        <v> </v>
      </c>
      <c r="CW18" s="2" t="str">
        <f t="shared" si="21"/>
        <v> </v>
      </c>
      <c r="CX18" s="2" t="str">
        <f t="shared" si="21"/>
        <v> </v>
      </c>
      <c r="CY18" s="2" t="str">
        <f t="shared" si="21"/>
        <v> </v>
      </c>
      <c r="CZ18" s="2" t="str">
        <f t="shared" si="21"/>
        <v> </v>
      </c>
      <c r="DA18" s="2" t="str">
        <f t="shared" si="21"/>
        <v> </v>
      </c>
      <c r="DC18" s="2">
        <v>8</v>
      </c>
      <c r="DD18" s="2">
        <f t="shared" si="8"/>
        <v>3</v>
      </c>
      <c r="DE18" s="2">
        <f t="shared" si="9"/>
        <v>4</v>
      </c>
    </row>
    <row r="19" spans="4:109" s="2" customFormat="1" ht="39.75" customHeight="1">
      <c r="D19" s="9"/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35</v>
      </c>
      <c r="K19" s="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2">
        <v>13</v>
      </c>
      <c r="BD19" s="2">
        <v>5.75</v>
      </c>
      <c r="BE19" s="2">
        <v>4.999</v>
      </c>
      <c r="BF19" s="2">
        <v>4.488</v>
      </c>
      <c r="BG19" s="2">
        <v>4.299</v>
      </c>
      <c r="BH19" s="2">
        <v>4.068</v>
      </c>
      <c r="BI19" s="2">
        <v>3.933</v>
      </c>
      <c r="BJ19" s="2">
        <v>3.843</v>
      </c>
      <c r="BK19" s="2">
        <v>3.755</v>
      </c>
      <c r="BL19" s="2">
        <v>3.667</v>
      </c>
      <c r="BM19" s="2">
        <v>3.579</v>
      </c>
      <c r="BN19" s="2">
        <v>3.492</v>
      </c>
      <c r="BO19" s="2">
        <v>3.407</v>
      </c>
      <c r="BQ19" s="2">
        <v>13</v>
      </c>
      <c r="BR19" s="2">
        <v>7.466</v>
      </c>
      <c r="BS19" s="2">
        <v>6.55</v>
      </c>
      <c r="BT19" s="2">
        <v>5.935</v>
      </c>
      <c r="BU19" s="2">
        <v>5.71</v>
      </c>
      <c r="BV19" s="2">
        <v>5.439</v>
      </c>
      <c r="BW19" s="2">
        <v>5.282</v>
      </c>
      <c r="BX19" s="2">
        <v>5.179</v>
      </c>
      <c r="BY19" s="2">
        <v>5.077</v>
      </c>
      <c r="BZ19" s="2">
        <v>4.977</v>
      </c>
      <c r="CA19" s="2">
        <v>4.878</v>
      </c>
      <c r="CB19" s="2">
        <v>4.781</v>
      </c>
      <c r="CC19" s="2">
        <v>4.685</v>
      </c>
      <c r="CE19" s="2" t="str">
        <f>O32</f>
        <v>-</v>
      </c>
      <c r="CF19" s="2">
        <v>11</v>
      </c>
      <c r="CG19" s="2" t="str">
        <f>'Tukey-Kramer'!D23</f>
        <v>-</v>
      </c>
      <c r="CH19" s="2" t="str">
        <f t="shared" si="2"/>
        <v> </v>
      </c>
      <c r="CI19" s="2" t="str">
        <f t="shared" si="4"/>
        <v> </v>
      </c>
      <c r="CJ19" s="2" t="str">
        <f t="shared" si="6"/>
        <v> </v>
      </c>
      <c r="CK19" s="2" t="str">
        <f t="shared" si="10"/>
        <v> </v>
      </c>
      <c r="CL19" s="2" t="str">
        <f t="shared" si="12"/>
        <v> </v>
      </c>
      <c r="CM19" s="2" t="str">
        <f t="shared" si="14"/>
        <v> </v>
      </c>
      <c r="CN19" s="2" t="str">
        <f t="shared" si="16"/>
        <v> </v>
      </c>
      <c r="CO19" s="2" t="str">
        <f t="shared" si="18"/>
        <v> </v>
      </c>
      <c r="CP19" s="2" t="str">
        <f t="shared" si="20"/>
        <v> </v>
      </c>
      <c r="CQ19" s="2" t="str">
        <f aca="true" t="shared" si="22" ref="CQ19:CQ28">IF(AND(ISNUMBER(CQ$6),ISNUMBER($CE19)),ABS($CG19-CQ$8)-$BV$2*SQRT($G$21*(1/CQ$6+1/$CE19)/2)," ")</f>
        <v> </v>
      </c>
      <c r="CR19" s="2">
        <v>0</v>
      </c>
      <c r="CS19" s="2" t="str">
        <f aca="true" t="shared" si="23" ref="CS19:DA19">IF(AND(ISNUMBER(CS$6),ISNUMBER($CE19)),$BV$2*SQRT($G$21*(1/CS$6+1/$CE19)/2)," ")</f>
        <v> </v>
      </c>
      <c r="CT19" s="2" t="str">
        <f t="shared" si="23"/>
        <v> </v>
      </c>
      <c r="CU19" s="2" t="str">
        <f t="shared" si="23"/>
        <v> </v>
      </c>
      <c r="CV19" s="2" t="str">
        <f t="shared" si="23"/>
        <v> </v>
      </c>
      <c r="CW19" s="2" t="str">
        <f t="shared" si="23"/>
        <v> </v>
      </c>
      <c r="CX19" s="2" t="str">
        <f t="shared" si="23"/>
        <v> </v>
      </c>
      <c r="CY19" s="2" t="str">
        <f t="shared" si="23"/>
        <v> </v>
      </c>
      <c r="CZ19" s="2" t="str">
        <f t="shared" si="23"/>
        <v> </v>
      </c>
      <c r="DA19" s="2" t="str">
        <f t="shared" si="23"/>
        <v> </v>
      </c>
      <c r="DC19" s="2">
        <v>9</v>
      </c>
      <c r="DD19" s="2">
        <f t="shared" si="8"/>
        <v>3</v>
      </c>
      <c r="DE19" s="2">
        <f t="shared" si="9"/>
        <v>5</v>
      </c>
    </row>
    <row r="20" spans="4:109" s="2" customFormat="1" ht="36" customHeight="1">
      <c r="D20" s="12" t="s">
        <v>15</v>
      </c>
      <c r="E20" s="27">
        <f>SUM(E34:BB34)</f>
        <v>0.00451967410714286</v>
      </c>
      <c r="F20" s="28">
        <f>SUM(E39:BB39)-1</f>
        <v>4</v>
      </c>
      <c r="G20" s="29">
        <f>E20/F20</f>
        <v>0.001129918526785715</v>
      </c>
      <c r="H20" s="29">
        <f>G20/G21</f>
        <v>7.121019471642449</v>
      </c>
      <c r="I20" s="29">
        <f>FDIST(H20,F20,F21)</f>
        <v>0.0002812242314781213</v>
      </c>
      <c r="J20" s="30">
        <f>100*((G20-G21)/E26)/(((G20-G21)/E26)+G21)</f>
        <v>44.148517831412526</v>
      </c>
      <c r="K20" s="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">
        <v>14</v>
      </c>
      <c r="BD20" s="2">
        <v>5.85</v>
      </c>
      <c r="BE20" s="2">
        <v>5.083</v>
      </c>
      <c r="BF20" s="2">
        <v>4.56</v>
      </c>
      <c r="BG20" s="2">
        <v>4.367</v>
      </c>
      <c r="BH20" s="2">
        <v>4.13</v>
      </c>
      <c r="BI20" s="2">
        <v>3.991</v>
      </c>
      <c r="BJ20" s="2">
        <v>3.899</v>
      </c>
      <c r="BK20" s="2">
        <v>3.808</v>
      </c>
      <c r="BL20" s="2">
        <v>3.717</v>
      </c>
      <c r="BM20" s="2">
        <v>3.627</v>
      </c>
      <c r="BN20" s="2">
        <v>3.537</v>
      </c>
      <c r="BO20" s="2">
        <v>3.449</v>
      </c>
      <c r="BQ20" s="2">
        <v>14</v>
      </c>
      <c r="BR20" s="2">
        <v>7.596</v>
      </c>
      <c r="BS20" s="2">
        <v>6.658</v>
      </c>
      <c r="BT20" s="2">
        <v>6.028</v>
      </c>
      <c r="BU20" s="2">
        <v>5.798</v>
      </c>
      <c r="BV20" s="2">
        <v>5.52</v>
      </c>
      <c r="BW20" s="2">
        <v>5.357</v>
      </c>
      <c r="BX20" s="2">
        <v>5.251</v>
      </c>
      <c r="BY20" s="2">
        <v>5.147</v>
      </c>
      <c r="BZ20" s="2">
        <v>5.044</v>
      </c>
      <c r="CA20" s="2">
        <v>4.942</v>
      </c>
      <c r="CB20" s="2">
        <v>4.842</v>
      </c>
      <c r="CC20" s="2">
        <v>4.743</v>
      </c>
      <c r="CE20" s="2" t="str">
        <f>P32</f>
        <v>-</v>
      </c>
      <c r="CF20" s="2">
        <v>12</v>
      </c>
      <c r="CG20" s="2" t="str">
        <f>'Tukey-Kramer'!D24</f>
        <v>-</v>
      </c>
      <c r="CH20" s="2" t="str">
        <f t="shared" si="2"/>
        <v> </v>
      </c>
      <c r="CI20" s="2" t="str">
        <f t="shared" si="4"/>
        <v> </v>
      </c>
      <c r="CJ20" s="2" t="str">
        <f t="shared" si="6"/>
        <v> </v>
      </c>
      <c r="CK20" s="2" t="str">
        <f t="shared" si="10"/>
        <v> </v>
      </c>
      <c r="CL20" s="2" t="str">
        <f t="shared" si="12"/>
        <v> </v>
      </c>
      <c r="CM20" s="2" t="str">
        <f t="shared" si="14"/>
        <v> </v>
      </c>
      <c r="CN20" s="2" t="str">
        <f t="shared" si="16"/>
        <v> </v>
      </c>
      <c r="CO20" s="2" t="str">
        <f t="shared" si="18"/>
        <v> </v>
      </c>
      <c r="CP20" s="2" t="str">
        <f t="shared" si="20"/>
        <v> </v>
      </c>
      <c r="CQ20" s="2" t="str">
        <f t="shared" si="22"/>
        <v> </v>
      </c>
      <c r="CR20" s="2" t="str">
        <f aca="true" t="shared" si="24" ref="CR20:CR28">IF(AND(ISNUMBER(CR$6),ISNUMBER($CE20)),ABS($CG20-CR$8)-$BV$2*SQRT($G$21*(1/CR$6+1/$CE20)/2)," ")</f>
        <v> </v>
      </c>
      <c r="CS20" s="2">
        <v>0</v>
      </c>
      <c r="CT20" s="2" t="str">
        <f aca="true" t="shared" si="25" ref="CT20:DA20">IF(AND(ISNUMBER(CT$6),ISNUMBER($CE20)),$BV$2*SQRT($G$21*(1/CT$6+1/$CE20)/2)," ")</f>
        <v> </v>
      </c>
      <c r="CU20" s="2" t="str">
        <f t="shared" si="25"/>
        <v> </v>
      </c>
      <c r="CV20" s="2" t="str">
        <f t="shared" si="25"/>
        <v> </v>
      </c>
      <c r="CW20" s="2" t="str">
        <f t="shared" si="25"/>
        <v> </v>
      </c>
      <c r="CX20" s="2" t="str">
        <f t="shared" si="25"/>
        <v> </v>
      </c>
      <c r="CY20" s="2" t="str">
        <f t="shared" si="25"/>
        <v> </v>
      </c>
      <c r="CZ20" s="2" t="str">
        <f t="shared" si="25"/>
        <v> </v>
      </c>
      <c r="DA20" s="2" t="str">
        <f t="shared" si="25"/>
        <v> </v>
      </c>
      <c r="DC20" s="2">
        <v>10</v>
      </c>
      <c r="DD20" s="2">
        <f t="shared" si="8"/>
        <v>4</v>
      </c>
      <c r="DE20" s="2">
        <f t="shared" si="9"/>
        <v>5</v>
      </c>
    </row>
    <row r="21" spans="4:109" s="2" customFormat="1" ht="36" customHeight="1">
      <c r="D21" s="12" t="s">
        <v>17</v>
      </c>
      <c r="E21" s="31">
        <f>SUM(E33:BB33)</f>
        <v>0.0053949058928571434</v>
      </c>
      <c r="F21" s="13">
        <f>SUM(E32:BB32)-SUM(E39:BB39)</f>
        <v>34</v>
      </c>
      <c r="G21" s="14">
        <f>E21/F21</f>
        <v>0.00015867370273109246</v>
      </c>
      <c r="H21" s="14"/>
      <c r="I21" s="14"/>
      <c r="J21" s="32">
        <f>100*G21/(((G20-G21)/E26)+G21)</f>
        <v>55.851482168587474</v>
      </c>
      <c r="K21" s="11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2">
        <v>15</v>
      </c>
      <c r="BD21" s="2">
        <v>5.942</v>
      </c>
      <c r="BE21" s="2">
        <v>5.16</v>
      </c>
      <c r="BF21" s="2">
        <v>4.627</v>
      </c>
      <c r="BG21" s="2">
        <v>4.429</v>
      </c>
      <c r="BH21" s="2">
        <v>4.187</v>
      </c>
      <c r="BI21" s="2">
        <v>4.045</v>
      </c>
      <c r="BJ21" s="2">
        <v>3.951</v>
      </c>
      <c r="BK21" s="2">
        <v>3.857</v>
      </c>
      <c r="BL21" s="2">
        <v>3.764</v>
      </c>
      <c r="BM21" s="2">
        <v>3.671</v>
      </c>
      <c r="BN21" s="2">
        <v>3.578</v>
      </c>
      <c r="BO21" s="2">
        <v>3.487</v>
      </c>
      <c r="BQ21" s="2">
        <v>15</v>
      </c>
      <c r="BR21" s="2">
        <v>7.717</v>
      </c>
      <c r="BS21" s="2">
        <v>6.759</v>
      </c>
      <c r="BT21" s="2">
        <v>6.114</v>
      </c>
      <c r="BU21" s="2">
        <v>5.878</v>
      </c>
      <c r="BV21" s="2">
        <v>5.593</v>
      </c>
      <c r="BW21" s="2">
        <v>5.427</v>
      </c>
      <c r="BX21" s="2">
        <v>5.319</v>
      </c>
      <c r="BY21" s="2">
        <v>5.211</v>
      </c>
      <c r="BZ21" s="2">
        <v>5.106</v>
      </c>
      <c r="CA21" s="2">
        <v>5.001</v>
      </c>
      <c r="CB21" s="2">
        <v>4.898</v>
      </c>
      <c r="CC21" s="2">
        <v>4.796</v>
      </c>
      <c r="CE21" s="2" t="str">
        <f>Q32</f>
        <v>-</v>
      </c>
      <c r="CF21" s="2">
        <v>13</v>
      </c>
      <c r="CG21" s="2" t="str">
        <f>'Tukey-Kramer'!D25</f>
        <v>-</v>
      </c>
      <c r="CH21" s="2" t="str">
        <f t="shared" si="2"/>
        <v> </v>
      </c>
      <c r="CI21" s="2" t="str">
        <f t="shared" si="4"/>
        <v> </v>
      </c>
      <c r="CJ21" s="2" t="str">
        <f t="shared" si="6"/>
        <v> </v>
      </c>
      <c r="CK21" s="2" t="str">
        <f t="shared" si="10"/>
        <v> </v>
      </c>
      <c r="CL21" s="2" t="str">
        <f t="shared" si="12"/>
        <v> </v>
      </c>
      <c r="CM21" s="2" t="str">
        <f t="shared" si="14"/>
        <v> </v>
      </c>
      <c r="CN21" s="2" t="str">
        <f t="shared" si="16"/>
        <v> </v>
      </c>
      <c r="CO21" s="2" t="str">
        <f t="shared" si="18"/>
        <v> </v>
      </c>
      <c r="CP21" s="2" t="str">
        <f t="shared" si="20"/>
        <v> </v>
      </c>
      <c r="CQ21" s="2" t="str">
        <f t="shared" si="22"/>
        <v> </v>
      </c>
      <c r="CR21" s="2" t="str">
        <f t="shared" si="24"/>
        <v> </v>
      </c>
      <c r="CS21" s="2" t="str">
        <f aca="true" t="shared" si="26" ref="CS21:CS28">IF(AND(ISNUMBER(CS$6),ISNUMBER($CE21)),ABS($CG21-CS$8)-$BV$2*SQRT($G$21*(1/CS$6+1/$CE21)/2)," ")</f>
        <v> </v>
      </c>
      <c r="CT21" s="2">
        <v>0</v>
      </c>
      <c r="CU21" s="2" t="str">
        <f aca="true" t="shared" si="27" ref="CU21:DA21">IF(AND(ISNUMBER(CU$6),ISNUMBER($CE21)),$BV$2*SQRT($G$21*(1/CU$6+1/$CE21)/2)," ")</f>
        <v> </v>
      </c>
      <c r="CV21" s="2" t="str">
        <f t="shared" si="27"/>
        <v> </v>
      </c>
      <c r="CW21" s="2" t="str">
        <f t="shared" si="27"/>
        <v> </v>
      </c>
      <c r="CX21" s="2" t="str">
        <f t="shared" si="27"/>
        <v> </v>
      </c>
      <c r="CY21" s="2" t="str">
        <f t="shared" si="27"/>
        <v> </v>
      </c>
      <c r="CZ21" s="2" t="str">
        <f t="shared" si="27"/>
        <v> </v>
      </c>
      <c r="DA21" s="2" t="str">
        <f t="shared" si="27"/>
        <v> </v>
      </c>
      <c r="DC21" s="2">
        <v>11</v>
      </c>
      <c r="DD21" s="2">
        <f t="shared" si="8"/>
      </c>
      <c r="DE21" s="2">
        <f t="shared" si="9"/>
      </c>
    </row>
    <row r="22" spans="4:109" s="2" customFormat="1" ht="18" customHeight="1">
      <c r="D22" s="12" t="s">
        <v>18</v>
      </c>
      <c r="E22" s="33">
        <f>DEVSQ(E42:BB1041)</f>
        <v>0.009914579999999997</v>
      </c>
      <c r="F22" s="34">
        <f>F20+F21</f>
        <v>38</v>
      </c>
      <c r="G22" s="35"/>
      <c r="H22" s="35"/>
      <c r="I22" s="35"/>
      <c r="J22" s="36"/>
      <c r="K22" s="11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2">
        <v>16</v>
      </c>
      <c r="BD22" s="2">
        <v>6.027</v>
      </c>
      <c r="BE22" s="2">
        <v>5.232</v>
      </c>
      <c r="BF22" s="2">
        <v>4.688</v>
      </c>
      <c r="BG22" s="2">
        <v>4.487</v>
      </c>
      <c r="BH22" s="2">
        <v>4.24</v>
      </c>
      <c r="BI22" s="2">
        <v>4.095</v>
      </c>
      <c r="BJ22" s="2">
        <v>3.998</v>
      </c>
      <c r="BK22" s="2">
        <v>3.902</v>
      </c>
      <c r="BL22" s="2">
        <v>3.807</v>
      </c>
      <c r="BM22" s="2">
        <v>3.712</v>
      </c>
      <c r="BN22" s="2">
        <v>3.617</v>
      </c>
      <c r="BO22" s="2">
        <v>3.523</v>
      </c>
      <c r="BQ22" s="2">
        <v>16</v>
      </c>
      <c r="BR22" s="2">
        <v>7.828</v>
      </c>
      <c r="BS22" s="2">
        <v>6.852</v>
      </c>
      <c r="BT22" s="2">
        <v>6.194</v>
      </c>
      <c r="BU22" s="2">
        <v>5.953</v>
      </c>
      <c r="BV22" s="2">
        <v>5.662</v>
      </c>
      <c r="BW22" s="2">
        <v>5.493</v>
      </c>
      <c r="BX22" s="2">
        <v>5.381</v>
      </c>
      <c r="BY22" s="2">
        <v>5.271</v>
      </c>
      <c r="BZ22" s="2">
        <v>5.163</v>
      </c>
      <c r="CA22" s="2">
        <v>5.056</v>
      </c>
      <c r="CB22" s="2">
        <v>4.95</v>
      </c>
      <c r="CC22" s="2">
        <v>4.845</v>
      </c>
      <c r="CE22" s="2" t="str">
        <f>R32</f>
        <v>-</v>
      </c>
      <c r="CF22" s="2">
        <v>14</v>
      </c>
      <c r="CG22" s="2" t="str">
        <f>'Tukey-Kramer'!D26</f>
        <v>-</v>
      </c>
      <c r="CH22" s="2" t="str">
        <f t="shared" si="2"/>
        <v> </v>
      </c>
      <c r="CI22" s="2" t="str">
        <f t="shared" si="4"/>
        <v> </v>
      </c>
      <c r="CJ22" s="2" t="str">
        <f t="shared" si="6"/>
        <v> </v>
      </c>
      <c r="CK22" s="2" t="str">
        <f t="shared" si="10"/>
        <v> </v>
      </c>
      <c r="CL22" s="2" t="str">
        <f t="shared" si="12"/>
        <v> </v>
      </c>
      <c r="CM22" s="2" t="str">
        <f t="shared" si="14"/>
        <v> </v>
      </c>
      <c r="CN22" s="2" t="str">
        <f t="shared" si="16"/>
        <v> </v>
      </c>
      <c r="CO22" s="2" t="str">
        <f t="shared" si="18"/>
        <v> </v>
      </c>
      <c r="CP22" s="2" t="str">
        <f t="shared" si="20"/>
        <v> </v>
      </c>
      <c r="CQ22" s="2" t="str">
        <f t="shared" si="22"/>
        <v> </v>
      </c>
      <c r="CR22" s="2" t="str">
        <f t="shared" si="24"/>
        <v> </v>
      </c>
      <c r="CS22" s="2" t="str">
        <f t="shared" si="26"/>
        <v> </v>
      </c>
      <c r="CT22" s="2" t="str">
        <f aca="true" t="shared" si="28" ref="CT22:CT28">IF(AND(ISNUMBER(CT$6),ISNUMBER($CE22)),ABS($CG22-CT$8)-$BV$2*SQRT($G$21*(1/CT$6+1/$CE22)/2)," ")</f>
        <v> </v>
      </c>
      <c r="CU22" s="2">
        <v>0</v>
      </c>
      <c r="CV22" s="2" t="str">
        <f aca="true" t="shared" si="29" ref="CV22:DA22">IF(AND(ISNUMBER(CV$6),ISNUMBER($CE22)),$BV$2*SQRT($G$21*(1/CV$6+1/$CE22)/2)," ")</f>
        <v> </v>
      </c>
      <c r="CW22" s="2" t="str">
        <f t="shared" si="29"/>
        <v> </v>
      </c>
      <c r="CX22" s="2" t="str">
        <f t="shared" si="29"/>
        <v> </v>
      </c>
      <c r="CY22" s="2" t="str">
        <f t="shared" si="29"/>
        <v> </v>
      </c>
      <c r="CZ22" s="2" t="str">
        <f t="shared" si="29"/>
        <v> </v>
      </c>
      <c r="DA22" s="2" t="str">
        <f t="shared" si="29"/>
        <v> </v>
      </c>
      <c r="DC22" s="2">
        <v>12</v>
      </c>
      <c r="DD22" s="2">
        <f t="shared" si="8"/>
      </c>
      <c r="DE22" s="2">
        <f t="shared" si="9"/>
      </c>
    </row>
    <row r="23" spans="4:109" s="4" customFormat="1" ht="16.5" customHeight="1"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4">
        <v>17</v>
      </c>
      <c r="BD23" s="4">
        <v>6.106</v>
      </c>
      <c r="BE23" s="4">
        <v>5.298</v>
      </c>
      <c r="BF23" s="4">
        <v>4.746</v>
      </c>
      <c r="BG23" s="4">
        <v>4.54</v>
      </c>
      <c r="BH23" s="4">
        <v>4.289</v>
      </c>
      <c r="BI23" s="4">
        <v>4.141</v>
      </c>
      <c r="BJ23" s="4">
        <v>4.043</v>
      </c>
      <c r="BK23" s="4">
        <v>3.945</v>
      </c>
      <c r="BL23" s="4">
        <v>3.847</v>
      </c>
      <c r="BM23" s="4">
        <v>3.75</v>
      </c>
      <c r="BN23" s="4">
        <v>3.652</v>
      </c>
      <c r="BO23" s="4">
        <v>3.556</v>
      </c>
      <c r="BQ23" s="4">
        <v>17</v>
      </c>
      <c r="BR23" s="4">
        <v>7.932</v>
      </c>
      <c r="BS23" s="4">
        <v>6.939</v>
      </c>
      <c r="BT23" s="4">
        <v>6.269</v>
      </c>
      <c r="BU23" s="4">
        <v>6.023</v>
      </c>
      <c r="BV23" s="4">
        <v>5.727</v>
      </c>
      <c r="BW23" s="4">
        <v>5.553</v>
      </c>
      <c r="BX23" s="4">
        <v>5.439</v>
      </c>
      <c r="BY23" s="4">
        <v>5.327</v>
      </c>
      <c r="BZ23" s="4">
        <v>5.216</v>
      </c>
      <c r="CA23" s="4">
        <v>5.107</v>
      </c>
      <c r="CB23" s="4">
        <v>4.998</v>
      </c>
      <c r="CC23" s="4">
        <v>4.891</v>
      </c>
      <c r="CE23" s="4" t="str">
        <f>S32</f>
        <v>-</v>
      </c>
      <c r="CF23" s="4">
        <v>15</v>
      </c>
      <c r="CG23" s="4" t="str">
        <f>'Tukey-Kramer'!D27</f>
        <v>-</v>
      </c>
      <c r="CH23" s="4" t="str">
        <f t="shared" si="2"/>
        <v> </v>
      </c>
      <c r="CI23" s="4" t="str">
        <f t="shared" si="4"/>
        <v> </v>
      </c>
      <c r="CJ23" s="4" t="str">
        <f t="shared" si="6"/>
        <v> </v>
      </c>
      <c r="CK23" s="4" t="str">
        <f t="shared" si="10"/>
        <v> </v>
      </c>
      <c r="CL23" s="4" t="str">
        <f t="shared" si="12"/>
        <v> </v>
      </c>
      <c r="CM23" s="4" t="str">
        <f t="shared" si="14"/>
        <v> </v>
      </c>
      <c r="CN23" s="4" t="str">
        <f t="shared" si="16"/>
        <v> </v>
      </c>
      <c r="CO23" s="4" t="str">
        <f t="shared" si="18"/>
        <v> </v>
      </c>
      <c r="CP23" s="4" t="str">
        <f t="shared" si="20"/>
        <v> </v>
      </c>
      <c r="CQ23" s="4" t="str">
        <f t="shared" si="22"/>
        <v> </v>
      </c>
      <c r="CR23" s="4" t="str">
        <f t="shared" si="24"/>
        <v> </v>
      </c>
      <c r="CS23" s="4" t="str">
        <f t="shared" si="26"/>
        <v> </v>
      </c>
      <c r="CT23" s="4" t="str">
        <f t="shared" si="28"/>
        <v> </v>
      </c>
      <c r="CU23" s="4" t="str">
        <f aca="true" t="shared" si="30" ref="CU23:CU28">IF(AND(ISNUMBER(CU$6),ISNUMBER($CE23)),ABS($CG23-CU$8)-$BV$2*SQRT($G$21*(1/CU$6+1/$CE23)/2)," ")</f>
        <v> </v>
      </c>
      <c r="CV23" s="4">
        <v>0</v>
      </c>
      <c r="CW23" s="4" t="str">
        <f>IF(AND(ISNUMBER(CW$6),ISNUMBER($CE23)),$BV$2*SQRT($G$21*(1/CW$6+1/$CE23)/2)," ")</f>
        <v> </v>
      </c>
      <c r="CX23" s="4" t="str">
        <f>IF(AND(ISNUMBER(CX$6),ISNUMBER($CE23)),$BV$2*SQRT($G$21*(1/CX$6+1/$CE23)/2)," ")</f>
        <v> </v>
      </c>
      <c r="CY23" s="4" t="str">
        <f>IF(AND(ISNUMBER(CY$6),ISNUMBER($CE23)),$BV$2*SQRT($G$21*(1/CY$6+1/$CE23)/2)," ")</f>
        <v> </v>
      </c>
      <c r="CZ23" s="4" t="str">
        <f>IF(AND(ISNUMBER(CZ$6),ISNUMBER($CE23)),$BV$2*SQRT($G$21*(1/CZ$6+1/$CE23)/2)," ")</f>
        <v> </v>
      </c>
      <c r="DA23" s="4" t="str">
        <f>IF(AND(ISNUMBER(DA$6),ISNUMBER($CE23)),$BV$2*SQRT($G$21*(1/DA$6+1/$CE23)/2)," ")</f>
        <v> </v>
      </c>
      <c r="DC23" s="2">
        <v>13</v>
      </c>
      <c r="DD23" s="2">
        <f t="shared" si="8"/>
      </c>
      <c r="DE23" s="2">
        <f t="shared" si="9"/>
      </c>
    </row>
    <row r="24" spans="4:109" s="2" customFormat="1" ht="18" customHeight="1" hidden="1">
      <c r="D24" s="18"/>
      <c r="E24" s="18"/>
      <c r="F24" s="18"/>
      <c r="G24" s="18"/>
      <c r="H24" s="18"/>
      <c r="I24" s="18"/>
      <c r="J24" s="18"/>
      <c r="K24" s="11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2">
        <v>18</v>
      </c>
      <c r="BD24" s="2">
        <v>6.179</v>
      </c>
      <c r="BE24" s="2">
        <v>5.36</v>
      </c>
      <c r="BF24" s="2">
        <v>4.799</v>
      </c>
      <c r="BG24" s="2">
        <v>4.591</v>
      </c>
      <c r="BH24" s="2">
        <v>4.335</v>
      </c>
      <c r="BI24" s="2">
        <v>4.184</v>
      </c>
      <c r="BJ24" s="2">
        <v>4.084</v>
      </c>
      <c r="BK24" s="2">
        <v>3.984</v>
      </c>
      <c r="BL24" s="2">
        <v>3.885</v>
      </c>
      <c r="BM24" s="2">
        <v>3.785</v>
      </c>
      <c r="BN24" s="2">
        <v>3.685</v>
      </c>
      <c r="BO24" s="2">
        <v>3.587</v>
      </c>
      <c r="BQ24" s="2">
        <v>18</v>
      </c>
      <c r="BR24" s="2">
        <v>8.03</v>
      </c>
      <c r="BS24" s="2">
        <v>7.02</v>
      </c>
      <c r="BT24" s="2">
        <v>6.339</v>
      </c>
      <c r="BU24" s="2">
        <v>6.089</v>
      </c>
      <c r="BV24" s="2">
        <v>5.786</v>
      </c>
      <c r="BW24" s="2">
        <v>5.61</v>
      </c>
      <c r="BX24" s="2">
        <v>5.494</v>
      </c>
      <c r="BY24" s="2">
        <v>5.379</v>
      </c>
      <c r="BZ24" s="2">
        <v>5.266</v>
      </c>
      <c r="CA24" s="2">
        <v>5.154</v>
      </c>
      <c r="CB24" s="2">
        <v>5.044</v>
      </c>
      <c r="CC24" s="2">
        <v>4.934</v>
      </c>
      <c r="CE24" s="2" t="str">
        <f>T32</f>
        <v>-</v>
      </c>
      <c r="CF24" s="2">
        <v>16</v>
      </c>
      <c r="CG24" s="2" t="str">
        <f>'Tukey-Kramer'!D28</f>
        <v>-</v>
      </c>
      <c r="CH24" s="2" t="str">
        <f t="shared" si="2"/>
        <v> </v>
      </c>
      <c r="CI24" s="2" t="str">
        <f t="shared" si="4"/>
        <v> </v>
      </c>
      <c r="CJ24" s="2" t="str">
        <f t="shared" si="6"/>
        <v> </v>
      </c>
      <c r="CK24" s="2" t="str">
        <f t="shared" si="10"/>
        <v> </v>
      </c>
      <c r="CL24" s="2" t="str">
        <f t="shared" si="12"/>
        <v> </v>
      </c>
      <c r="CM24" s="2" t="str">
        <f t="shared" si="14"/>
        <v> </v>
      </c>
      <c r="CN24" s="2" t="str">
        <f t="shared" si="16"/>
        <v> </v>
      </c>
      <c r="CO24" s="2" t="str">
        <f t="shared" si="18"/>
        <v> </v>
      </c>
      <c r="CP24" s="2" t="str">
        <f t="shared" si="20"/>
        <v> </v>
      </c>
      <c r="CQ24" s="2" t="str">
        <f t="shared" si="22"/>
        <v> </v>
      </c>
      <c r="CR24" s="2" t="str">
        <f t="shared" si="24"/>
        <v> </v>
      </c>
      <c r="CS24" s="2" t="str">
        <f t="shared" si="26"/>
        <v> </v>
      </c>
      <c r="CT24" s="2" t="str">
        <f t="shared" si="28"/>
        <v> </v>
      </c>
      <c r="CU24" s="2" t="str">
        <f t="shared" si="30"/>
        <v> </v>
      </c>
      <c r="CV24" s="2" t="str">
        <f>IF(AND(ISNUMBER(CV$6),ISNUMBER($CE24)),ABS($CG24-CV$8)-$BV$2*SQRT($G$21*(1/CV$6+1/$CE24)/2)," ")</f>
        <v> </v>
      </c>
      <c r="CW24" s="2">
        <v>0</v>
      </c>
      <c r="CX24" s="2" t="str">
        <f>IF(AND(ISNUMBER(CX$6),ISNUMBER($CE24)),$BV$2*SQRT($G$21*(1/CX$6+1/$CE24)/2)," ")</f>
        <v> </v>
      </c>
      <c r="CY24" s="2" t="str">
        <f>IF(AND(ISNUMBER(CY$6),ISNUMBER($CE24)),$BV$2*SQRT($G$21*(1/CY$6+1/$CE24)/2)," ")</f>
        <v> </v>
      </c>
      <c r="CZ24" s="2" t="str">
        <f>IF(AND(ISNUMBER(CZ$6),ISNUMBER($CE24)),$BV$2*SQRT($G$21*(1/CZ$6+1/$CE24)/2)," ")</f>
        <v> </v>
      </c>
      <c r="DA24" s="2" t="str">
        <f>IF(AND(ISNUMBER(DA$6),ISNUMBER($CE24)),$BV$2*SQRT($G$21*(1/DA$6+1/$CE24)/2)," ")</f>
        <v> </v>
      </c>
      <c r="DC24" s="2">
        <v>14</v>
      </c>
      <c r="DD24" s="2">
        <f t="shared" si="8"/>
      </c>
      <c r="DE24" s="2">
        <f t="shared" si="9"/>
      </c>
    </row>
    <row r="25" spans="4:109" s="2" customFormat="1" ht="18" customHeight="1" hidden="1">
      <c r="D25" s="18" t="s">
        <v>7</v>
      </c>
      <c r="E25" s="18">
        <f>AVERAGE(E42:BB1041)</f>
        <v>0.08519999999999998</v>
      </c>
      <c r="F25" s="18"/>
      <c r="G25" s="18"/>
      <c r="H25" s="18"/>
      <c r="I25" s="18"/>
      <c r="J25" s="18"/>
      <c r="K25" s="1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2">
        <v>19</v>
      </c>
      <c r="BD25" s="2">
        <v>6.248</v>
      </c>
      <c r="BE25" s="2">
        <v>5.418</v>
      </c>
      <c r="BF25" s="2">
        <v>4.849</v>
      </c>
      <c r="BG25" s="2">
        <v>4.638</v>
      </c>
      <c r="BH25" s="2">
        <v>4.379</v>
      </c>
      <c r="BI25" s="2">
        <v>4.225</v>
      </c>
      <c r="BJ25" s="2">
        <v>4.123</v>
      </c>
      <c r="BK25" s="2">
        <v>4.022</v>
      </c>
      <c r="BL25" s="2">
        <v>3.92</v>
      </c>
      <c r="BM25" s="2">
        <v>3.818</v>
      </c>
      <c r="BN25" s="2">
        <v>3.717</v>
      </c>
      <c r="BO25" s="2">
        <v>3.615</v>
      </c>
      <c r="BQ25" s="2">
        <v>19</v>
      </c>
      <c r="BR25" s="2">
        <v>8.122</v>
      </c>
      <c r="BS25" s="2">
        <v>7.097</v>
      </c>
      <c r="BT25" s="2">
        <v>6.405</v>
      </c>
      <c r="BU25" s="2">
        <v>6.151</v>
      </c>
      <c r="BV25" s="2">
        <v>5.843</v>
      </c>
      <c r="BW25" s="2">
        <v>5.663</v>
      </c>
      <c r="BX25" s="2">
        <v>5.545</v>
      </c>
      <c r="BY25" s="2">
        <v>5.429</v>
      </c>
      <c r="BZ25" s="2">
        <v>5.313</v>
      </c>
      <c r="CA25" s="2">
        <v>5.199</v>
      </c>
      <c r="CB25" s="2">
        <v>5.086</v>
      </c>
      <c r="CC25" s="2">
        <v>4.974</v>
      </c>
      <c r="CE25" s="2" t="str">
        <f>U32</f>
        <v>-</v>
      </c>
      <c r="CF25" s="2">
        <v>17</v>
      </c>
      <c r="CG25" s="2" t="str">
        <f>'Tukey-Kramer'!D29</f>
        <v>-</v>
      </c>
      <c r="CH25" s="2" t="str">
        <f t="shared" si="2"/>
        <v> </v>
      </c>
      <c r="CI25" s="2" t="str">
        <f t="shared" si="4"/>
        <v> </v>
      </c>
      <c r="CJ25" s="2" t="str">
        <f t="shared" si="6"/>
        <v> </v>
      </c>
      <c r="CK25" s="2" t="str">
        <f t="shared" si="10"/>
        <v> </v>
      </c>
      <c r="CL25" s="2" t="str">
        <f t="shared" si="12"/>
        <v> </v>
      </c>
      <c r="CM25" s="2" t="str">
        <f t="shared" si="14"/>
        <v> </v>
      </c>
      <c r="CN25" s="2" t="str">
        <f t="shared" si="16"/>
        <v> </v>
      </c>
      <c r="CO25" s="2" t="str">
        <f t="shared" si="18"/>
        <v> </v>
      </c>
      <c r="CP25" s="2" t="str">
        <f t="shared" si="20"/>
        <v> </v>
      </c>
      <c r="CQ25" s="2" t="str">
        <f t="shared" si="22"/>
        <v> </v>
      </c>
      <c r="CR25" s="2" t="str">
        <f t="shared" si="24"/>
        <v> </v>
      </c>
      <c r="CS25" s="2" t="str">
        <f t="shared" si="26"/>
        <v> </v>
      </c>
      <c r="CT25" s="2" t="str">
        <f t="shared" si="28"/>
        <v> </v>
      </c>
      <c r="CU25" s="2" t="str">
        <f t="shared" si="30"/>
        <v> </v>
      </c>
      <c r="CV25" s="2" t="str">
        <f>IF(AND(ISNUMBER(CV$6),ISNUMBER($CE25)),ABS($CG25-CV$8)-$BV$2*SQRT($G$21*(1/CV$6+1/$CE25)/2)," ")</f>
        <v> </v>
      </c>
      <c r="CW25" s="2" t="str">
        <f>IF(AND(ISNUMBER(CW$6),ISNUMBER($CE25)),ABS($CG25-CW$8)-$BV$2*SQRT($G$21*(1/CW$6+1/$CE25)/2)," ")</f>
        <v> </v>
      </c>
      <c r="CX25" s="2">
        <v>0</v>
      </c>
      <c r="CY25" s="2" t="str">
        <f>IF(AND(ISNUMBER(CY$6),ISNUMBER($CE25)),$BV$2*SQRT($G$21*(1/CY$6+1/$CE25)/2)," ")</f>
        <v> </v>
      </c>
      <c r="CZ25" s="2" t="str">
        <f>IF(AND(ISNUMBER(CZ$6),ISNUMBER($CE25)),$BV$2*SQRT($G$21*(1/CZ$6+1/$CE25)/2)," ")</f>
        <v> </v>
      </c>
      <c r="DA25" s="2" t="str">
        <f>IF(AND(ISNUMBER(DA$6),ISNUMBER($CE25)),$BV$2*SQRT($G$21*(1/DA$6+1/$CE25)/2)," ")</f>
        <v> </v>
      </c>
      <c r="DC25" s="2">
        <v>15</v>
      </c>
      <c r="DD25" s="2">
        <f t="shared" si="8"/>
      </c>
      <c r="DE25" s="2">
        <f t="shared" si="9"/>
      </c>
    </row>
    <row r="26" spans="4:109" s="2" customFormat="1" ht="18" customHeight="1" hidden="1">
      <c r="D26" s="18" t="s">
        <v>8</v>
      </c>
      <c r="E26" s="18">
        <f>(1/F20)*(SUM(E32:BB32)-(SUMSQ(E32:BB32)/SUM(E32:BB32)))</f>
        <v>7.743589743589744</v>
      </c>
      <c r="F26" s="18"/>
      <c r="G26" s="18"/>
      <c r="H26" s="18"/>
      <c r="I26" s="18"/>
      <c r="J26" s="18"/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2">
        <v>20</v>
      </c>
      <c r="BD26" s="2">
        <v>6.313</v>
      </c>
      <c r="BE26" s="2">
        <v>5.472</v>
      </c>
      <c r="BF26" s="2">
        <v>4.897</v>
      </c>
      <c r="BG26" s="2">
        <v>4.682</v>
      </c>
      <c r="BH26" s="2">
        <v>4.419</v>
      </c>
      <c r="BI26" s="2">
        <v>4.264</v>
      </c>
      <c r="BJ26" s="2">
        <v>4.16</v>
      </c>
      <c r="BK26" s="2">
        <v>4.057</v>
      </c>
      <c r="BL26" s="2">
        <v>3.953</v>
      </c>
      <c r="BM26" s="2">
        <v>3.85</v>
      </c>
      <c r="BN26" s="2">
        <v>3.746</v>
      </c>
      <c r="BO26" s="2">
        <v>3.643</v>
      </c>
      <c r="BQ26" s="2">
        <v>20</v>
      </c>
      <c r="BR26" s="2">
        <v>8.208</v>
      </c>
      <c r="BS26" s="2">
        <v>7.17</v>
      </c>
      <c r="BT26" s="2">
        <v>6.467</v>
      </c>
      <c r="BU26" s="2">
        <v>6.209</v>
      </c>
      <c r="BV26" s="2">
        <v>5.897</v>
      </c>
      <c r="BW26" s="2">
        <v>5.714</v>
      </c>
      <c r="BX26" s="2">
        <v>5.594</v>
      </c>
      <c r="BY26" s="2">
        <v>5.475</v>
      </c>
      <c r="BZ26" s="2">
        <v>5.358</v>
      </c>
      <c r="CA26" s="2">
        <v>5.241</v>
      </c>
      <c r="CB26" s="2">
        <v>5.126</v>
      </c>
      <c r="CC26" s="2">
        <v>5.012</v>
      </c>
      <c r="CE26" s="2" t="str">
        <f>V32</f>
        <v>-</v>
      </c>
      <c r="CF26" s="2">
        <v>18</v>
      </c>
      <c r="CG26" s="2" t="str">
        <f>'Tukey-Kramer'!D30</f>
        <v>-</v>
      </c>
      <c r="CH26" s="2" t="str">
        <f t="shared" si="2"/>
        <v> </v>
      </c>
      <c r="CI26" s="2" t="str">
        <f t="shared" si="4"/>
        <v> </v>
      </c>
      <c r="CJ26" s="2" t="str">
        <f t="shared" si="6"/>
        <v> </v>
      </c>
      <c r="CK26" s="2" t="str">
        <f t="shared" si="10"/>
        <v> </v>
      </c>
      <c r="CL26" s="2" t="str">
        <f t="shared" si="12"/>
        <v> </v>
      </c>
      <c r="CM26" s="2" t="str">
        <f t="shared" si="14"/>
        <v> </v>
      </c>
      <c r="CN26" s="2" t="str">
        <f t="shared" si="16"/>
        <v> </v>
      </c>
      <c r="CO26" s="2" t="str">
        <f t="shared" si="18"/>
        <v> </v>
      </c>
      <c r="CP26" s="2" t="str">
        <f t="shared" si="20"/>
        <v> </v>
      </c>
      <c r="CQ26" s="2" t="str">
        <f t="shared" si="22"/>
        <v> </v>
      </c>
      <c r="CR26" s="2" t="str">
        <f t="shared" si="24"/>
        <v> </v>
      </c>
      <c r="CS26" s="2" t="str">
        <f t="shared" si="26"/>
        <v> </v>
      </c>
      <c r="CT26" s="2" t="str">
        <f t="shared" si="28"/>
        <v> </v>
      </c>
      <c r="CU26" s="2" t="str">
        <f t="shared" si="30"/>
        <v> </v>
      </c>
      <c r="CV26" s="2" t="str">
        <f>IF(AND(ISNUMBER(CV$6),ISNUMBER($CE26)),ABS($CG26-CV$8)-$BV$2*SQRT($G$21*(1/CV$6+1/$CE26)/2)," ")</f>
        <v> </v>
      </c>
      <c r="CW26" s="2" t="str">
        <f>IF(AND(ISNUMBER(CW$6),ISNUMBER($CE26)),ABS($CG26-CW$8)-$BV$2*SQRT($G$21*(1/CW$6+1/$CE26)/2)," ")</f>
        <v> </v>
      </c>
      <c r="CX26" s="2" t="str">
        <f>IF(AND(ISNUMBER(CX$6),ISNUMBER($CE26)),ABS($CG26-CX$8)-$BV$2*SQRT($G$21*(1/CX$6+1/$CE26)/2)," ")</f>
        <v> </v>
      </c>
      <c r="CY26" s="2">
        <v>0</v>
      </c>
      <c r="CZ26" s="2" t="str">
        <f>IF(AND(ISNUMBER(CZ$6),ISNUMBER($CE26)),$BV$2*SQRT($G$21*(1/CZ$6+1/$CE26)/2)," ")</f>
        <v> </v>
      </c>
      <c r="DA26" s="2" t="str">
        <f>IF(AND(ISNUMBER(DA$6),ISNUMBER($CE26)),$BV$2*SQRT($G$21*(1/DA$6+1/$CE26)/2)," ")</f>
        <v> </v>
      </c>
      <c r="DC26" s="2">
        <v>16</v>
      </c>
      <c r="DD26" s="2">
        <f t="shared" si="8"/>
      </c>
      <c r="DE26" s="2">
        <f t="shared" si="9"/>
      </c>
    </row>
    <row r="27" spans="4:109" s="2" customFormat="1" ht="18" customHeight="1" hidden="1">
      <c r="D27" s="18"/>
      <c r="E27" s="18"/>
      <c r="F27" s="18"/>
      <c r="G27" s="18"/>
      <c r="H27" s="18"/>
      <c r="I27" s="18"/>
      <c r="J27" s="18"/>
      <c r="K27" s="1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CE27" s="2" t="str">
        <f>W32</f>
        <v>-</v>
      </c>
      <c r="CF27" s="2">
        <v>19</v>
      </c>
      <c r="CG27" s="2" t="str">
        <f>'Tukey-Kramer'!D31</f>
        <v>-</v>
      </c>
      <c r="CH27" s="2" t="str">
        <f t="shared" si="2"/>
        <v> </v>
      </c>
      <c r="CI27" s="2" t="str">
        <f t="shared" si="4"/>
        <v> </v>
      </c>
      <c r="CJ27" s="2" t="str">
        <f t="shared" si="6"/>
        <v> </v>
      </c>
      <c r="CK27" s="2" t="str">
        <f t="shared" si="10"/>
        <v> </v>
      </c>
      <c r="CL27" s="2" t="str">
        <f t="shared" si="12"/>
        <v> </v>
      </c>
      <c r="CM27" s="2" t="str">
        <f t="shared" si="14"/>
        <v> </v>
      </c>
      <c r="CN27" s="2" t="str">
        <f t="shared" si="16"/>
        <v> </v>
      </c>
      <c r="CO27" s="2" t="str">
        <f t="shared" si="18"/>
        <v> </v>
      </c>
      <c r="CP27" s="2" t="str">
        <f t="shared" si="20"/>
        <v> </v>
      </c>
      <c r="CQ27" s="2" t="str">
        <f t="shared" si="22"/>
        <v> </v>
      </c>
      <c r="CR27" s="2" t="str">
        <f t="shared" si="24"/>
        <v> </v>
      </c>
      <c r="CS27" s="2" t="str">
        <f t="shared" si="26"/>
        <v> </v>
      </c>
      <c r="CT27" s="2" t="str">
        <f t="shared" si="28"/>
        <v> </v>
      </c>
      <c r="CU27" s="2" t="str">
        <f t="shared" si="30"/>
        <v> </v>
      </c>
      <c r="CV27" s="2" t="str">
        <f>IF(AND(ISNUMBER(CV$6),ISNUMBER($CE27)),ABS($CG27-CV$8)-$BV$2*SQRT($G$21*(1/CV$6+1/$CE27)/2)," ")</f>
        <v> </v>
      </c>
      <c r="CW27" s="2" t="str">
        <f>IF(AND(ISNUMBER(CW$6),ISNUMBER($CE27)),ABS($CG27-CW$8)-$BV$2*SQRT($G$21*(1/CW$6+1/$CE27)/2)," ")</f>
        <v> </v>
      </c>
      <c r="CX27" s="2" t="str">
        <f>IF(AND(ISNUMBER(CX$6),ISNUMBER($CE27)),ABS($CG27-CX$8)-$BV$2*SQRT($G$21*(1/CX$6+1/$CE27)/2)," ")</f>
        <v> </v>
      </c>
      <c r="CY27" s="2" t="str">
        <f>IF(AND(ISNUMBER(CY$6),ISNUMBER($CE27)),ABS($CG27-CY$8)-$BV$2*SQRT($G$21*(1/CY$6+1/$CE27)/2)," ")</f>
        <v> </v>
      </c>
      <c r="CZ27" s="2">
        <v>0</v>
      </c>
      <c r="DA27" s="2" t="str">
        <f>IF(AND(ISNUMBER(DA$6),ISNUMBER($CE27)),$BV$2*SQRT($G$21*(1/DA$6+1/$CE27)/2)," ")</f>
        <v> </v>
      </c>
      <c r="DC27" s="2">
        <v>17</v>
      </c>
      <c r="DD27" s="2">
        <f t="shared" si="8"/>
      </c>
      <c r="DE27" s="2">
        <f t="shared" si="9"/>
      </c>
    </row>
    <row r="28" spans="4:109" s="2" customFormat="1" ht="18" customHeight="1">
      <c r="D28" s="18"/>
      <c r="E28" s="18"/>
      <c r="F28" s="18"/>
      <c r="G28" s="18"/>
      <c r="H28" s="18"/>
      <c r="I28" s="18"/>
      <c r="J28" s="18"/>
      <c r="K28" s="1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D28" s="2">
        <f aca="true" t="shared" si="31" ref="BD28:BN28">IF(($F$20+1)=$BC9,1,0)*IF($F$21&gt;=BD$7,1,0)*IF($F$21&lt;BE$7,1,0)*(((1/BD$7-1/$F$21)/(1/BD$7-1/BE$7))*(BE9-BD9)+BD9)</f>
        <v>0</v>
      </c>
      <c r="BE28" s="2">
        <f t="shared" si="31"/>
        <v>0</v>
      </c>
      <c r="BF28" s="2">
        <f t="shared" si="31"/>
        <v>0</v>
      </c>
      <c r="BG28" s="2">
        <f t="shared" si="31"/>
        <v>0</v>
      </c>
      <c r="BH28" s="2">
        <f t="shared" si="31"/>
        <v>0</v>
      </c>
      <c r="BI28" s="2">
        <f t="shared" si="31"/>
        <v>0</v>
      </c>
      <c r="BJ28" s="2">
        <f t="shared" si="31"/>
        <v>0</v>
      </c>
      <c r="BK28" s="2">
        <f t="shared" si="31"/>
        <v>0</v>
      </c>
      <c r="BL28" s="2">
        <f t="shared" si="31"/>
        <v>0</v>
      </c>
      <c r="BM28" s="2">
        <f t="shared" si="31"/>
        <v>0</v>
      </c>
      <c r="BN28" s="2">
        <f t="shared" si="31"/>
        <v>0</v>
      </c>
      <c r="BR28" s="2">
        <f aca="true" t="shared" si="32" ref="BR28:CB28">IF(($F$20+1)=$BC9,1,0)*IF($F$21&gt;=BR$7,1,0)*IF($F$21&lt;BS$7,1,0)*(((1/BR$7-1/$F$21)/(1/BR$7-1/BS$7))*(BS9-BR9)+BR9)</f>
        <v>0</v>
      </c>
      <c r="BS28" s="2">
        <f t="shared" si="32"/>
        <v>0</v>
      </c>
      <c r="BT28" s="2">
        <f t="shared" si="32"/>
        <v>0</v>
      </c>
      <c r="BU28" s="2">
        <f t="shared" si="32"/>
        <v>0</v>
      </c>
      <c r="BV28" s="2">
        <f t="shared" si="32"/>
        <v>0</v>
      </c>
      <c r="BW28" s="2">
        <f t="shared" si="32"/>
        <v>0</v>
      </c>
      <c r="BX28" s="2">
        <f t="shared" si="32"/>
        <v>0</v>
      </c>
      <c r="BY28" s="2">
        <f t="shared" si="32"/>
        <v>0</v>
      </c>
      <c r="BZ28" s="2">
        <f t="shared" si="32"/>
        <v>0</v>
      </c>
      <c r="CA28" s="2">
        <f t="shared" si="32"/>
        <v>0</v>
      </c>
      <c r="CB28" s="2">
        <f t="shared" si="32"/>
        <v>0</v>
      </c>
      <c r="CE28" s="2" t="str">
        <f>X32</f>
        <v>-</v>
      </c>
      <c r="CF28" s="2">
        <v>20</v>
      </c>
      <c r="CG28" s="2" t="str">
        <f>'Tukey-Kramer'!D32</f>
        <v>-</v>
      </c>
      <c r="CH28" s="2" t="str">
        <f t="shared" si="2"/>
        <v> </v>
      </c>
      <c r="CI28" s="2" t="str">
        <f t="shared" si="4"/>
        <v> </v>
      </c>
      <c r="CJ28" s="2" t="str">
        <f t="shared" si="6"/>
        <v> </v>
      </c>
      <c r="CK28" s="2" t="str">
        <f t="shared" si="10"/>
        <v> </v>
      </c>
      <c r="CL28" s="2" t="str">
        <f t="shared" si="12"/>
        <v> </v>
      </c>
      <c r="CM28" s="2" t="str">
        <f t="shared" si="14"/>
        <v> </v>
      </c>
      <c r="CN28" s="2" t="str">
        <f t="shared" si="16"/>
        <v> </v>
      </c>
      <c r="CO28" s="2" t="str">
        <f t="shared" si="18"/>
        <v> </v>
      </c>
      <c r="CP28" s="2" t="str">
        <f t="shared" si="20"/>
        <v> </v>
      </c>
      <c r="CQ28" s="2" t="str">
        <f t="shared" si="22"/>
        <v> </v>
      </c>
      <c r="CR28" s="2" t="str">
        <f t="shared" si="24"/>
        <v> </v>
      </c>
      <c r="CS28" s="2" t="str">
        <f t="shared" si="26"/>
        <v> </v>
      </c>
      <c r="CT28" s="2" t="str">
        <f t="shared" si="28"/>
        <v> </v>
      </c>
      <c r="CU28" s="2" t="str">
        <f t="shared" si="30"/>
        <v> </v>
      </c>
      <c r="CV28" s="2" t="str">
        <f>IF(AND(ISNUMBER(CV$6),ISNUMBER($CE28)),ABS($CG28-CV$8)-$BV$2*SQRT($G$21*(1/CV$6+1/$CE28)/2)," ")</f>
        <v> </v>
      </c>
      <c r="CW28" s="2" t="str">
        <f>IF(AND(ISNUMBER(CW$6),ISNUMBER($CE28)),ABS($CG28-CW$8)-$BV$2*SQRT($G$21*(1/CW$6+1/$CE28)/2)," ")</f>
        <v> </v>
      </c>
      <c r="CX28" s="2" t="str">
        <f>IF(AND(ISNUMBER(CX$6),ISNUMBER($CE28)),ABS($CG28-CX$8)-$BV$2*SQRT($G$21*(1/CX$6+1/$CE28)/2)," ")</f>
        <v> </v>
      </c>
      <c r="CY28" s="2" t="str">
        <f>IF(AND(ISNUMBER(CY$6),ISNUMBER($CE28)),ABS($CG28-CY$8)-$BV$2*SQRT($G$21*(1/CY$6+1/$CE28)/2)," ")</f>
        <v> </v>
      </c>
      <c r="CZ28" s="2" t="str">
        <f>IF(AND(ISNUMBER(CZ$6),ISNUMBER($CE28)),ABS($CG28-CZ$8)-$BV$2*SQRT($G$21*(1/CZ$6+1/$CE28)/2)," ")</f>
        <v> </v>
      </c>
      <c r="DA28" s="2">
        <v>0</v>
      </c>
      <c r="DC28" s="2">
        <v>18</v>
      </c>
      <c r="DD28" s="2">
        <f t="shared" si="8"/>
      </c>
      <c r="DE28" s="2">
        <f t="shared" si="9"/>
      </c>
    </row>
    <row r="29" spans="4:109" s="24" customFormat="1" ht="18.75" customHeight="1">
      <c r="D29" s="15"/>
      <c r="E29" s="23" t="str">
        <f>IF(E41=0," ",LEFT(E41,10))</f>
        <v>Tillamook</v>
      </c>
      <c r="F29" s="23" t="str">
        <f aca="true" t="shared" si="33" ref="F29:BB29">IF(F41=0," ",LEFT(F41,10))</f>
        <v>Newport</v>
      </c>
      <c r="G29" s="23" t="str">
        <f t="shared" si="33"/>
        <v>Petersburg</v>
      </c>
      <c r="H29" s="23" t="str">
        <f t="shared" si="33"/>
        <v>Magadan</v>
      </c>
      <c r="I29" s="23" t="str">
        <f t="shared" si="33"/>
        <v>Tvarminne</v>
      </c>
      <c r="J29" s="23" t="str">
        <f t="shared" si="33"/>
        <v> </v>
      </c>
      <c r="K29" s="23" t="str">
        <f t="shared" si="33"/>
        <v> </v>
      </c>
      <c r="L29" s="23" t="str">
        <f t="shared" si="33"/>
        <v> </v>
      </c>
      <c r="M29" s="23" t="str">
        <f t="shared" si="33"/>
        <v> </v>
      </c>
      <c r="N29" s="23" t="str">
        <f t="shared" si="33"/>
        <v> </v>
      </c>
      <c r="O29" s="23" t="str">
        <f t="shared" si="33"/>
        <v> </v>
      </c>
      <c r="P29" s="23" t="str">
        <f t="shared" si="33"/>
        <v> </v>
      </c>
      <c r="Q29" s="23" t="str">
        <f t="shared" si="33"/>
        <v> </v>
      </c>
      <c r="R29" s="23" t="str">
        <f t="shared" si="33"/>
        <v> </v>
      </c>
      <c r="S29" s="23" t="str">
        <f t="shared" si="33"/>
        <v> </v>
      </c>
      <c r="T29" s="23" t="str">
        <f t="shared" si="33"/>
        <v> </v>
      </c>
      <c r="U29" s="23" t="str">
        <f t="shared" si="33"/>
        <v> </v>
      </c>
      <c r="V29" s="23" t="str">
        <f t="shared" si="33"/>
        <v> </v>
      </c>
      <c r="W29" s="23" t="str">
        <f t="shared" si="33"/>
        <v> </v>
      </c>
      <c r="X29" s="23" t="str">
        <f t="shared" si="33"/>
        <v> </v>
      </c>
      <c r="Y29" s="23" t="str">
        <f t="shared" si="33"/>
        <v> </v>
      </c>
      <c r="Z29" s="23" t="str">
        <f t="shared" si="33"/>
        <v> </v>
      </c>
      <c r="AA29" s="23" t="str">
        <f t="shared" si="33"/>
        <v> </v>
      </c>
      <c r="AB29" s="23" t="str">
        <f t="shared" si="33"/>
        <v> </v>
      </c>
      <c r="AC29" s="23" t="str">
        <f t="shared" si="33"/>
        <v> </v>
      </c>
      <c r="AD29" s="23" t="str">
        <f t="shared" si="33"/>
        <v> </v>
      </c>
      <c r="AE29" s="23" t="str">
        <f t="shared" si="33"/>
        <v> </v>
      </c>
      <c r="AF29" s="23" t="str">
        <f t="shared" si="33"/>
        <v> </v>
      </c>
      <c r="AG29" s="23" t="str">
        <f t="shared" si="33"/>
        <v> </v>
      </c>
      <c r="AH29" s="23" t="str">
        <f t="shared" si="33"/>
        <v> </v>
      </c>
      <c r="AI29" s="23" t="str">
        <f t="shared" si="33"/>
        <v> </v>
      </c>
      <c r="AJ29" s="23" t="str">
        <f t="shared" si="33"/>
        <v> </v>
      </c>
      <c r="AK29" s="23" t="str">
        <f t="shared" si="33"/>
        <v> </v>
      </c>
      <c r="AL29" s="23" t="str">
        <f t="shared" si="33"/>
        <v> </v>
      </c>
      <c r="AM29" s="23" t="str">
        <f t="shared" si="33"/>
        <v> </v>
      </c>
      <c r="AN29" s="23" t="str">
        <f t="shared" si="33"/>
        <v> </v>
      </c>
      <c r="AO29" s="23" t="str">
        <f t="shared" si="33"/>
        <v> </v>
      </c>
      <c r="AP29" s="23" t="str">
        <f t="shared" si="33"/>
        <v> </v>
      </c>
      <c r="AQ29" s="23" t="str">
        <f t="shared" si="33"/>
        <v> </v>
      </c>
      <c r="AR29" s="23" t="str">
        <f t="shared" si="33"/>
        <v> </v>
      </c>
      <c r="AS29" s="23" t="str">
        <f t="shared" si="33"/>
        <v> </v>
      </c>
      <c r="AT29" s="23" t="str">
        <f t="shared" si="33"/>
        <v> </v>
      </c>
      <c r="AU29" s="23" t="str">
        <f t="shared" si="33"/>
        <v> </v>
      </c>
      <c r="AV29" s="23" t="str">
        <f t="shared" si="33"/>
        <v> </v>
      </c>
      <c r="AW29" s="23" t="str">
        <f t="shared" si="33"/>
        <v> </v>
      </c>
      <c r="AX29" s="23" t="str">
        <f t="shared" si="33"/>
        <v> </v>
      </c>
      <c r="AY29" s="23" t="str">
        <f t="shared" si="33"/>
        <v> </v>
      </c>
      <c r="AZ29" s="23" t="str">
        <f t="shared" si="33"/>
        <v> </v>
      </c>
      <c r="BA29" s="23" t="str">
        <f t="shared" si="33"/>
        <v> </v>
      </c>
      <c r="BB29" s="23" t="str">
        <f t="shared" si="33"/>
        <v> </v>
      </c>
      <c r="BD29" s="24">
        <f aca="true" t="shared" si="34" ref="BD29:BN29">IF(($F$20+1)=$BC10,1,0)*IF($F$21&gt;=BD$7,1,0)*IF($F$21&lt;BE$7,1,0)*(((1/BD$7-1/$F$21)/(1/BD$7-1/BE$7))*(BE10-BD10)+BD10)</f>
        <v>0</v>
      </c>
      <c r="BE29" s="24">
        <f t="shared" si="34"/>
        <v>0</v>
      </c>
      <c r="BF29" s="24">
        <f t="shared" si="34"/>
        <v>0</v>
      </c>
      <c r="BG29" s="24">
        <f t="shared" si="34"/>
        <v>0</v>
      </c>
      <c r="BH29" s="24">
        <f t="shared" si="34"/>
        <v>0</v>
      </c>
      <c r="BI29" s="24">
        <f t="shared" si="34"/>
        <v>0</v>
      </c>
      <c r="BJ29" s="24">
        <f t="shared" si="34"/>
        <v>0</v>
      </c>
      <c r="BK29" s="24">
        <f t="shared" si="34"/>
        <v>0</v>
      </c>
      <c r="BL29" s="24">
        <f t="shared" si="34"/>
        <v>0</v>
      </c>
      <c r="BM29" s="24">
        <f t="shared" si="34"/>
        <v>0</v>
      </c>
      <c r="BN29" s="24">
        <f t="shared" si="34"/>
        <v>0</v>
      </c>
      <c r="BR29" s="24">
        <f aca="true" t="shared" si="35" ref="BR29:CB29">IF(($F$20+1)=$BC10,1,0)*IF($F$21&gt;=BR$7,1,0)*IF($F$21&lt;BS$7,1,0)*(((1/BR$7-1/$F$21)/(1/BR$7-1/BS$7))*(BS10-BR10)+BR10)</f>
        <v>0</v>
      </c>
      <c r="BS29" s="24">
        <f t="shared" si="35"/>
        <v>0</v>
      </c>
      <c r="BT29" s="24">
        <f t="shared" si="35"/>
        <v>0</v>
      </c>
      <c r="BU29" s="24">
        <f t="shared" si="35"/>
        <v>0</v>
      </c>
      <c r="BV29" s="24">
        <f t="shared" si="35"/>
        <v>0</v>
      </c>
      <c r="BW29" s="24">
        <f t="shared" si="35"/>
        <v>0</v>
      </c>
      <c r="BX29" s="24">
        <f t="shared" si="35"/>
        <v>0</v>
      </c>
      <c r="BY29" s="24">
        <f t="shared" si="35"/>
        <v>0</v>
      </c>
      <c r="BZ29" s="24">
        <f t="shared" si="35"/>
        <v>0</v>
      </c>
      <c r="CA29" s="24">
        <f t="shared" si="35"/>
        <v>0</v>
      </c>
      <c r="CB29" s="24">
        <f t="shared" si="35"/>
        <v>0</v>
      </c>
      <c r="DC29" s="2">
        <v>19</v>
      </c>
      <c r="DD29" s="2">
        <f t="shared" si="8"/>
      </c>
      <c r="DE29" s="2">
        <f t="shared" si="9"/>
      </c>
    </row>
    <row r="30" spans="4:109" s="4" customFormat="1" ht="15" customHeight="1">
      <c r="D30" s="12" t="s">
        <v>9</v>
      </c>
      <c r="E30" s="37">
        <f>IF(E39=1,AVERAGE(E42:E1041),"-")</f>
        <v>0.0802</v>
      </c>
      <c r="F30" s="38">
        <f aca="true" t="shared" si="36" ref="F30:BB30">IF(F39=1,AVERAGE(F42:F1041),"-")</f>
        <v>0.07479999999999999</v>
      </c>
      <c r="G30" s="38">
        <f t="shared" si="36"/>
        <v>0.10344285714285714</v>
      </c>
      <c r="H30" s="38">
        <f t="shared" si="36"/>
        <v>0.0780125</v>
      </c>
      <c r="I30" s="38">
        <f t="shared" si="36"/>
        <v>0.09570000000000001</v>
      </c>
      <c r="J30" s="38" t="str">
        <f t="shared" si="36"/>
        <v>-</v>
      </c>
      <c r="K30" s="39" t="str">
        <f t="shared" si="36"/>
        <v>-</v>
      </c>
      <c r="L30" s="39" t="str">
        <f t="shared" si="36"/>
        <v>-</v>
      </c>
      <c r="M30" s="39" t="str">
        <f t="shared" si="36"/>
        <v>-</v>
      </c>
      <c r="N30" s="39" t="str">
        <f t="shared" si="36"/>
        <v>-</v>
      </c>
      <c r="O30" s="39" t="str">
        <f t="shared" si="36"/>
        <v>-</v>
      </c>
      <c r="P30" s="39" t="str">
        <f t="shared" si="36"/>
        <v>-</v>
      </c>
      <c r="Q30" s="39" t="str">
        <f t="shared" si="36"/>
        <v>-</v>
      </c>
      <c r="R30" s="39" t="str">
        <f t="shared" si="36"/>
        <v>-</v>
      </c>
      <c r="S30" s="39" t="str">
        <f t="shared" si="36"/>
        <v>-</v>
      </c>
      <c r="T30" s="39" t="str">
        <f t="shared" si="36"/>
        <v>-</v>
      </c>
      <c r="U30" s="39" t="str">
        <f t="shared" si="36"/>
        <v>-</v>
      </c>
      <c r="V30" s="39" t="str">
        <f t="shared" si="36"/>
        <v>-</v>
      </c>
      <c r="W30" s="39" t="str">
        <f t="shared" si="36"/>
        <v>-</v>
      </c>
      <c r="X30" s="39" t="str">
        <f t="shared" si="36"/>
        <v>-</v>
      </c>
      <c r="Y30" s="39" t="str">
        <f t="shared" si="36"/>
        <v>-</v>
      </c>
      <c r="Z30" s="39" t="str">
        <f t="shared" si="36"/>
        <v>-</v>
      </c>
      <c r="AA30" s="39" t="str">
        <f t="shared" si="36"/>
        <v>-</v>
      </c>
      <c r="AB30" s="39" t="str">
        <f t="shared" si="36"/>
        <v>-</v>
      </c>
      <c r="AC30" s="39" t="str">
        <f t="shared" si="36"/>
        <v>-</v>
      </c>
      <c r="AD30" s="39" t="str">
        <f t="shared" si="36"/>
        <v>-</v>
      </c>
      <c r="AE30" s="39" t="str">
        <f t="shared" si="36"/>
        <v>-</v>
      </c>
      <c r="AF30" s="39" t="str">
        <f t="shared" si="36"/>
        <v>-</v>
      </c>
      <c r="AG30" s="39" t="str">
        <f t="shared" si="36"/>
        <v>-</v>
      </c>
      <c r="AH30" s="39" t="str">
        <f t="shared" si="36"/>
        <v>-</v>
      </c>
      <c r="AI30" s="39" t="str">
        <f t="shared" si="36"/>
        <v>-</v>
      </c>
      <c r="AJ30" s="39" t="str">
        <f t="shared" si="36"/>
        <v>-</v>
      </c>
      <c r="AK30" s="39" t="str">
        <f t="shared" si="36"/>
        <v>-</v>
      </c>
      <c r="AL30" s="39" t="str">
        <f t="shared" si="36"/>
        <v>-</v>
      </c>
      <c r="AM30" s="39" t="str">
        <f t="shared" si="36"/>
        <v>-</v>
      </c>
      <c r="AN30" s="39" t="str">
        <f t="shared" si="36"/>
        <v>-</v>
      </c>
      <c r="AO30" s="39" t="str">
        <f t="shared" si="36"/>
        <v>-</v>
      </c>
      <c r="AP30" s="39" t="str">
        <f t="shared" si="36"/>
        <v>-</v>
      </c>
      <c r="AQ30" s="39" t="str">
        <f t="shared" si="36"/>
        <v>-</v>
      </c>
      <c r="AR30" s="39" t="str">
        <f t="shared" si="36"/>
        <v>-</v>
      </c>
      <c r="AS30" s="39" t="str">
        <f t="shared" si="36"/>
        <v>-</v>
      </c>
      <c r="AT30" s="39" t="str">
        <f t="shared" si="36"/>
        <v>-</v>
      </c>
      <c r="AU30" s="39" t="str">
        <f t="shared" si="36"/>
        <v>-</v>
      </c>
      <c r="AV30" s="39" t="str">
        <f t="shared" si="36"/>
        <v>-</v>
      </c>
      <c r="AW30" s="39" t="str">
        <f t="shared" si="36"/>
        <v>-</v>
      </c>
      <c r="AX30" s="39" t="str">
        <f t="shared" si="36"/>
        <v>-</v>
      </c>
      <c r="AY30" s="39" t="str">
        <f t="shared" si="36"/>
        <v>-</v>
      </c>
      <c r="AZ30" s="39" t="str">
        <f t="shared" si="36"/>
        <v>-</v>
      </c>
      <c r="BA30" s="39" t="str">
        <f t="shared" si="36"/>
        <v>-</v>
      </c>
      <c r="BB30" s="40" t="str">
        <f t="shared" si="36"/>
        <v>-</v>
      </c>
      <c r="BD30" s="4">
        <f aca="true" t="shared" si="37" ref="BD30:BN30">IF(($F$20+1)=$BC11,1,0)*IF($F$21&gt;=BD$7,1,0)*IF($F$21&lt;BE$7,1,0)*(((1/BD$7-1/$F$21)/(1/BD$7-1/BE$7))*(BE11-BD11)+BD11)</f>
        <v>0</v>
      </c>
      <c r="BE30" s="4">
        <f t="shared" si="37"/>
        <v>0</v>
      </c>
      <c r="BF30" s="4">
        <f t="shared" si="37"/>
        <v>0</v>
      </c>
      <c r="BG30" s="4">
        <f t="shared" si="37"/>
        <v>0</v>
      </c>
      <c r="BH30" s="4">
        <f t="shared" si="37"/>
        <v>0</v>
      </c>
      <c r="BI30" s="4">
        <f t="shared" si="37"/>
        <v>0</v>
      </c>
      <c r="BJ30" s="4">
        <f t="shared" si="37"/>
        <v>0</v>
      </c>
      <c r="BK30" s="4">
        <f t="shared" si="37"/>
        <v>2.980058823529412</v>
      </c>
      <c r="BL30" s="4">
        <f t="shared" si="37"/>
        <v>0</v>
      </c>
      <c r="BM30" s="4">
        <f t="shared" si="37"/>
        <v>0</v>
      </c>
      <c r="BN30" s="4">
        <f t="shared" si="37"/>
        <v>0</v>
      </c>
      <c r="BR30" s="4">
        <f aca="true" t="shared" si="38" ref="BR30:CB30">IF(($F$20+1)=$BC11,1,0)*IF($F$21&gt;=BR$7,1,0)*IF($F$21&lt;BS$7,1,0)*(((1/BR$7-1/$F$21)/(1/BR$7-1/BS$7))*(BS11-BR11)+BR11)</f>
        <v>0</v>
      </c>
      <c r="BS30" s="4">
        <f t="shared" si="38"/>
        <v>0</v>
      </c>
      <c r="BT30" s="4">
        <f t="shared" si="38"/>
        <v>0</v>
      </c>
      <c r="BU30" s="4">
        <f t="shared" si="38"/>
        <v>0</v>
      </c>
      <c r="BV30" s="4">
        <f t="shared" si="38"/>
        <v>0</v>
      </c>
      <c r="BW30" s="4">
        <f t="shared" si="38"/>
        <v>0</v>
      </c>
      <c r="BX30" s="4">
        <f t="shared" si="38"/>
        <v>0</v>
      </c>
      <c r="BY30" s="4">
        <f t="shared" si="38"/>
        <v>4.0723529411764705</v>
      </c>
      <c r="BZ30" s="4">
        <f t="shared" si="38"/>
        <v>0</v>
      </c>
      <c r="CA30" s="4">
        <f t="shared" si="38"/>
        <v>0</v>
      </c>
      <c r="CB30" s="4">
        <f t="shared" si="38"/>
        <v>0</v>
      </c>
      <c r="DC30" s="2">
        <v>20</v>
      </c>
      <c r="DD30" s="2">
        <f t="shared" si="8"/>
      </c>
      <c r="DE30" s="2">
        <f t="shared" si="9"/>
      </c>
    </row>
    <row r="31" spans="4:109" s="4" customFormat="1" ht="19.5" customHeight="1" hidden="1">
      <c r="D31"/>
      <c r="E31" s="4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42"/>
      <c r="BD31" s="4">
        <f aca="true" t="shared" si="39" ref="BD31:BN31">IF(($F$20+1)=$BC12,1,0)*IF($F$21&gt;=BD$7,1,0)*IF($F$21&lt;BE$7,1,0)*(((1/BD$7-1/$F$21)/(1/BD$7-1/BE$7))*(BE12-BD12)+BD12)</f>
        <v>0</v>
      </c>
      <c r="BE31" s="4">
        <f t="shared" si="39"/>
        <v>0</v>
      </c>
      <c r="BF31" s="4">
        <f t="shared" si="39"/>
        <v>0</v>
      </c>
      <c r="BG31" s="4">
        <f t="shared" si="39"/>
        <v>0</v>
      </c>
      <c r="BH31" s="4">
        <f t="shared" si="39"/>
        <v>0</v>
      </c>
      <c r="BI31" s="4">
        <f t="shared" si="39"/>
        <v>0</v>
      </c>
      <c r="BJ31" s="4">
        <f t="shared" si="39"/>
        <v>0</v>
      </c>
      <c r="BK31" s="4">
        <f t="shared" si="39"/>
        <v>0</v>
      </c>
      <c r="BL31" s="4">
        <f t="shared" si="39"/>
        <v>0</v>
      </c>
      <c r="BM31" s="4">
        <f t="shared" si="39"/>
        <v>0</v>
      </c>
      <c r="BN31" s="4">
        <f t="shared" si="39"/>
        <v>0</v>
      </c>
      <c r="BR31" s="4">
        <f aca="true" t="shared" si="40" ref="BR31:CB31">IF(($F$20+1)=$BC12,1,0)*IF($F$21&gt;=BR$7,1,0)*IF($F$21&lt;BS$7,1,0)*(((1/BR$7-1/$F$21)/(1/BR$7-1/BS$7))*(BS12-BR12)+BR12)</f>
        <v>0</v>
      </c>
      <c r="BS31" s="4">
        <f t="shared" si="40"/>
        <v>0</v>
      </c>
      <c r="BT31" s="4">
        <f t="shared" si="40"/>
        <v>0</v>
      </c>
      <c r="BU31" s="4">
        <f t="shared" si="40"/>
        <v>0</v>
      </c>
      <c r="BV31" s="4">
        <f t="shared" si="40"/>
        <v>0</v>
      </c>
      <c r="BW31" s="4">
        <f t="shared" si="40"/>
        <v>0</v>
      </c>
      <c r="BX31" s="4">
        <f t="shared" si="40"/>
        <v>0</v>
      </c>
      <c r="BY31" s="4">
        <f t="shared" si="40"/>
        <v>0</v>
      </c>
      <c r="BZ31" s="4">
        <f t="shared" si="40"/>
        <v>0</v>
      </c>
      <c r="CA31" s="4">
        <f t="shared" si="40"/>
        <v>0</v>
      </c>
      <c r="CB31" s="4">
        <f t="shared" si="40"/>
        <v>0</v>
      </c>
      <c r="DC31" s="2">
        <v>21</v>
      </c>
      <c r="DD31" s="2">
        <f t="shared" si="8"/>
      </c>
      <c r="DE31" s="2">
        <f t="shared" si="9"/>
      </c>
    </row>
    <row r="32" spans="4:109" s="4" customFormat="1" ht="15">
      <c r="D32" s="12" t="s">
        <v>16</v>
      </c>
      <c r="E32" s="43">
        <f>IF(E39=1,COUNT(E42:E1041),"-")</f>
        <v>10</v>
      </c>
      <c r="F32" s="44">
        <f>IF(F39=1,COUNT(F42:F1041),"-")</f>
        <v>8</v>
      </c>
      <c r="G32" s="44">
        <f>IF(G39=1,COUNT(G42:G1041),"-")</f>
        <v>7</v>
      </c>
      <c r="H32" s="44">
        <f>IF(H39=1,COUNT(H42:H1041),"-")</f>
        <v>8</v>
      </c>
      <c r="I32" s="44">
        <f aca="true" t="shared" si="41" ref="I32:BB32">IF(I39=1,COUNT(I42:I1041),"-")</f>
        <v>6</v>
      </c>
      <c r="J32" s="44" t="str">
        <f t="shared" si="41"/>
        <v>-</v>
      </c>
      <c r="K32" s="45" t="str">
        <f t="shared" si="41"/>
        <v>-</v>
      </c>
      <c r="L32" s="45" t="str">
        <f t="shared" si="41"/>
        <v>-</v>
      </c>
      <c r="M32" s="45" t="str">
        <f t="shared" si="41"/>
        <v>-</v>
      </c>
      <c r="N32" s="45" t="str">
        <f t="shared" si="41"/>
        <v>-</v>
      </c>
      <c r="O32" s="45" t="str">
        <f t="shared" si="41"/>
        <v>-</v>
      </c>
      <c r="P32" s="45" t="str">
        <f t="shared" si="41"/>
        <v>-</v>
      </c>
      <c r="Q32" s="45" t="str">
        <f t="shared" si="41"/>
        <v>-</v>
      </c>
      <c r="R32" s="45" t="str">
        <f t="shared" si="41"/>
        <v>-</v>
      </c>
      <c r="S32" s="45" t="str">
        <f t="shared" si="41"/>
        <v>-</v>
      </c>
      <c r="T32" s="45" t="str">
        <f t="shared" si="41"/>
        <v>-</v>
      </c>
      <c r="U32" s="45" t="str">
        <f t="shared" si="41"/>
        <v>-</v>
      </c>
      <c r="V32" s="45" t="str">
        <f t="shared" si="41"/>
        <v>-</v>
      </c>
      <c r="W32" s="45" t="str">
        <f t="shared" si="41"/>
        <v>-</v>
      </c>
      <c r="X32" s="45" t="str">
        <f t="shared" si="41"/>
        <v>-</v>
      </c>
      <c r="Y32" s="45" t="str">
        <f t="shared" si="41"/>
        <v>-</v>
      </c>
      <c r="Z32" s="45" t="str">
        <f t="shared" si="41"/>
        <v>-</v>
      </c>
      <c r="AA32" s="45" t="str">
        <f t="shared" si="41"/>
        <v>-</v>
      </c>
      <c r="AB32" s="45" t="str">
        <f t="shared" si="41"/>
        <v>-</v>
      </c>
      <c r="AC32" s="45" t="str">
        <f t="shared" si="41"/>
        <v>-</v>
      </c>
      <c r="AD32" s="45" t="str">
        <f t="shared" si="41"/>
        <v>-</v>
      </c>
      <c r="AE32" s="45" t="str">
        <f t="shared" si="41"/>
        <v>-</v>
      </c>
      <c r="AF32" s="45" t="str">
        <f t="shared" si="41"/>
        <v>-</v>
      </c>
      <c r="AG32" s="45" t="str">
        <f t="shared" si="41"/>
        <v>-</v>
      </c>
      <c r="AH32" s="45" t="str">
        <f t="shared" si="41"/>
        <v>-</v>
      </c>
      <c r="AI32" s="45" t="str">
        <f t="shared" si="41"/>
        <v>-</v>
      </c>
      <c r="AJ32" s="45" t="str">
        <f t="shared" si="41"/>
        <v>-</v>
      </c>
      <c r="AK32" s="45" t="str">
        <f t="shared" si="41"/>
        <v>-</v>
      </c>
      <c r="AL32" s="45" t="str">
        <f t="shared" si="41"/>
        <v>-</v>
      </c>
      <c r="AM32" s="45" t="str">
        <f t="shared" si="41"/>
        <v>-</v>
      </c>
      <c r="AN32" s="45" t="str">
        <f t="shared" si="41"/>
        <v>-</v>
      </c>
      <c r="AO32" s="45" t="str">
        <f t="shared" si="41"/>
        <v>-</v>
      </c>
      <c r="AP32" s="45" t="str">
        <f t="shared" si="41"/>
        <v>-</v>
      </c>
      <c r="AQ32" s="45" t="str">
        <f t="shared" si="41"/>
        <v>-</v>
      </c>
      <c r="AR32" s="45" t="str">
        <f t="shared" si="41"/>
        <v>-</v>
      </c>
      <c r="AS32" s="45" t="str">
        <f t="shared" si="41"/>
        <v>-</v>
      </c>
      <c r="AT32" s="45" t="str">
        <f t="shared" si="41"/>
        <v>-</v>
      </c>
      <c r="AU32" s="45" t="str">
        <f t="shared" si="41"/>
        <v>-</v>
      </c>
      <c r="AV32" s="45" t="str">
        <f t="shared" si="41"/>
        <v>-</v>
      </c>
      <c r="AW32" s="45" t="str">
        <f t="shared" si="41"/>
        <v>-</v>
      </c>
      <c r="AX32" s="45" t="str">
        <f t="shared" si="41"/>
        <v>-</v>
      </c>
      <c r="AY32" s="45" t="str">
        <f t="shared" si="41"/>
        <v>-</v>
      </c>
      <c r="AZ32" s="45" t="str">
        <f t="shared" si="41"/>
        <v>-</v>
      </c>
      <c r="BA32" s="45" t="str">
        <f t="shared" si="41"/>
        <v>-</v>
      </c>
      <c r="BB32" s="46" t="str">
        <f t="shared" si="41"/>
        <v>-</v>
      </c>
      <c r="BD32" s="4">
        <f aca="true" t="shared" si="42" ref="BD32:BN32">IF(($F$20+1)=$BC13,1,0)*IF($F$21&gt;=BD$7,1,0)*IF($F$21&lt;BE$7,1,0)*(((1/BD$7-1/$F$21)/(1/BD$7-1/BE$7))*(BE13-BD13)+BD13)</f>
        <v>0</v>
      </c>
      <c r="BE32" s="4">
        <f t="shared" si="42"/>
        <v>0</v>
      </c>
      <c r="BF32" s="4">
        <f t="shared" si="42"/>
        <v>0</v>
      </c>
      <c r="BG32" s="4">
        <f t="shared" si="42"/>
        <v>0</v>
      </c>
      <c r="BH32" s="4">
        <f t="shared" si="42"/>
        <v>0</v>
      </c>
      <c r="BI32" s="4">
        <f t="shared" si="42"/>
        <v>0</v>
      </c>
      <c r="BJ32" s="4">
        <f t="shared" si="42"/>
        <v>0</v>
      </c>
      <c r="BK32" s="4">
        <f t="shared" si="42"/>
        <v>0</v>
      </c>
      <c r="BL32" s="4">
        <f t="shared" si="42"/>
        <v>0</v>
      </c>
      <c r="BM32" s="4">
        <f t="shared" si="42"/>
        <v>0</v>
      </c>
      <c r="BN32" s="4">
        <f t="shared" si="42"/>
        <v>0</v>
      </c>
      <c r="BR32" s="4">
        <f aca="true" t="shared" si="43" ref="BR32:CB32">IF(($F$20+1)=$BC13,1,0)*IF($F$21&gt;=BR$7,1,0)*IF($F$21&lt;BS$7,1,0)*(((1/BR$7-1/$F$21)/(1/BR$7-1/BS$7))*(BS13-BR13)+BR13)</f>
        <v>0</v>
      </c>
      <c r="BS32" s="4">
        <f t="shared" si="43"/>
        <v>0</v>
      </c>
      <c r="BT32" s="4">
        <f t="shared" si="43"/>
        <v>0</v>
      </c>
      <c r="BU32" s="4">
        <f t="shared" si="43"/>
        <v>0</v>
      </c>
      <c r="BV32" s="4">
        <f t="shared" si="43"/>
        <v>0</v>
      </c>
      <c r="BW32" s="4">
        <f t="shared" si="43"/>
        <v>0</v>
      </c>
      <c r="BX32" s="4">
        <f t="shared" si="43"/>
        <v>0</v>
      </c>
      <c r="BY32" s="4">
        <f t="shared" si="43"/>
        <v>0</v>
      </c>
      <c r="BZ32" s="4">
        <f t="shared" si="43"/>
        <v>0</v>
      </c>
      <c r="CA32" s="4">
        <f t="shared" si="43"/>
        <v>0</v>
      </c>
      <c r="CB32" s="4">
        <f t="shared" si="43"/>
        <v>0</v>
      </c>
      <c r="DC32" s="2">
        <v>22</v>
      </c>
      <c r="DD32" s="2">
        <f t="shared" si="8"/>
      </c>
      <c r="DE32" s="2">
        <f t="shared" si="9"/>
      </c>
    </row>
    <row r="33" spans="4:109" s="2" customFormat="1" ht="15" hidden="1">
      <c r="D33" s="18" t="s">
        <v>10</v>
      </c>
      <c r="E33" s="18">
        <f>IF(E39=1,DEVSQ(E42:E1041),"-")</f>
        <v>0.0012880800000000003</v>
      </c>
      <c r="F33" s="18">
        <f>IF(F39=1,DEVSQ(F42:F1041),"-")</f>
        <v>0.0005173800000000003</v>
      </c>
      <c r="G33" s="18">
        <f>IF(G39=1,DEVSQ(G42:G1041),"-")</f>
        <v>0.0015764771428571425</v>
      </c>
      <c r="H33" s="18">
        <f>IF(H39=1,DEVSQ(H42:H1041),"-")</f>
        <v>0.00117294875</v>
      </c>
      <c r="I33" s="18">
        <f aca="true" t="shared" si="44" ref="I33:BB33">IF(I39=1,DEVSQ(I42:I1041),"-")</f>
        <v>0.00084002</v>
      </c>
      <c r="J33" s="18" t="str">
        <f t="shared" si="44"/>
        <v>-</v>
      </c>
      <c r="K33" s="11" t="str">
        <f t="shared" si="44"/>
        <v>-</v>
      </c>
      <c r="L33" s="11" t="str">
        <f t="shared" si="44"/>
        <v>-</v>
      </c>
      <c r="M33" s="11" t="str">
        <f t="shared" si="44"/>
        <v>-</v>
      </c>
      <c r="N33" s="11" t="str">
        <f t="shared" si="44"/>
        <v>-</v>
      </c>
      <c r="O33" s="11" t="str">
        <f t="shared" si="44"/>
        <v>-</v>
      </c>
      <c r="P33" s="11" t="str">
        <f t="shared" si="44"/>
        <v>-</v>
      </c>
      <c r="Q33" s="11" t="str">
        <f t="shared" si="44"/>
        <v>-</v>
      </c>
      <c r="R33" s="11" t="str">
        <f t="shared" si="44"/>
        <v>-</v>
      </c>
      <c r="S33" s="11" t="str">
        <f t="shared" si="44"/>
        <v>-</v>
      </c>
      <c r="T33" s="11" t="str">
        <f t="shared" si="44"/>
        <v>-</v>
      </c>
      <c r="U33" s="11" t="str">
        <f t="shared" si="44"/>
        <v>-</v>
      </c>
      <c r="V33" s="11" t="str">
        <f t="shared" si="44"/>
        <v>-</v>
      </c>
      <c r="W33" s="11" t="str">
        <f t="shared" si="44"/>
        <v>-</v>
      </c>
      <c r="X33" s="11" t="str">
        <f t="shared" si="44"/>
        <v>-</v>
      </c>
      <c r="Y33" s="11" t="str">
        <f t="shared" si="44"/>
        <v>-</v>
      </c>
      <c r="Z33" s="11" t="str">
        <f t="shared" si="44"/>
        <v>-</v>
      </c>
      <c r="AA33" s="11" t="str">
        <f t="shared" si="44"/>
        <v>-</v>
      </c>
      <c r="AB33" s="11" t="str">
        <f t="shared" si="44"/>
        <v>-</v>
      </c>
      <c r="AC33" s="11" t="str">
        <f t="shared" si="44"/>
        <v>-</v>
      </c>
      <c r="AD33" s="11" t="str">
        <f t="shared" si="44"/>
        <v>-</v>
      </c>
      <c r="AE33" s="11" t="str">
        <f t="shared" si="44"/>
        <v>-</v>
      </c>
      <c r="AF33" s="11" t="str">
        <f t="shared" si="44"/>
        <v>-</v>
      </c>
      <c r="AG33" s="11" t="str">
        <f t="shared" si="44"/>
        <v>-</v>
      </c>
      <c r="AH33" s="11" t="str">
        <f t="shared" si="44"/>
        <v>-</v>
      </c>
      <c r="AI33" s="11" t="str">
        <f t="shared" si="44"/>
        <v>-</v>
      </c>
      <c r="AJ33" s="11" t="str">
        <f t="shared" si="44"/>
        <v>-</v>
      </c>
      <c r="AK33" s="11" t="str">
        <f t="shared" si="44"/>
        <v>-</v>
      </c>
      <c r="AL33" s="11" t="str">
        <f t="shared" si="44"/>
        <v>-</v>
      </c>
      <c r="AM33" s="11" t="str">
        <f t="shared" si="44"/>
        <v>-</v>
      </c>
      <c r="AN33" s="11" t="str">
        <f t="shared" si="44"/>
        <v>-</v>
      </c>
      <c r="AO33" s="11" t="str">
        <f t="shared" si="44"/>
        <v>-</v>
      </c>
      <c r="AP33" s="11" t="str">
        <f t="shared" si="44"/>
        <v>-</v>
      </c>
      <c r="AQ33" s="11" t="str">
        <f t="shared" si="44"/>
        <v>-</v>
      </c>
      <c r="AR33" s="11" t="str">
        <f t="shared" si="44"/>
        <v>-</v>
      </c>
      <c r="AS33" s="11" t="str">
        <f t="shared" si="44"/>
        <v>-</v>
      </c>
      <c r="AT33" s="11" t="str">
        <f t="shared" si="44"/>
        <v>-</v>
      </c>
      <c r="AU33" s="11" t="str">
        <f t="shared" si="44"/>
        <v>-</v>
      </c>
      <c r="AV33" s="11" t="str">
        <f t="shared" si="44"/>
        <v>-</v>
      </c>
      <c r="AW33" s="11" t="str">
        <f t="shared" si="44"/>
        <v>-</v>
      </c>
      <c r="AX33" s="11" t="str">
        <f t="shared" si="44"/>
        <v>-</v>
      </c>
      <c r="AY33" s="11" t="str">
        <f t="shared" si="44"/>
        <v>-</v>
      </c>
      <c r="AZ33" s="11" t="str">
        <f t="shared" si="44"/>
        <v>-</v>
      </c>
      <c r="BA33" s="11" t="str">
        <f t="shared" si="44"/>
        <v>-</v>
      </c>
      <c r="BB33" s="11" t="str">
        <f t="shared" si="44"/>
        <v>-</v>
      </c>
      <c r="BD33" s="2">
        <f aca="true" t="shared" si="45" ref="BD33:BN33">IF(($F$20+1)=$BC14,1,0)*IF($F$21&gt;=BD$7,1,0)*IF($F$21&lt;BE$7,1,0)*(((1/BD$7-1/$F$21)/(1/BD$7-1/BE$7))*(BE14-BD14)+BD14)</f>
        <v>0</v>
      </c>
      <c r="BE33" s="2">
        <f t="shared" si="45"/>
        <v>0</v>
      </c>
      <c r="BF33" s="2">
        <f t="shared" si="45"/>
        <v>0</v>
      </c>
      <c r="BG33" s="2">
        <f t="shared" si="45"/>
        <v>0</v>
      </c>
      <c r="BH33" s="2">
        <f t="shared" si="45"/>
        <v>0</v>
      </c>
      <c r="BI33" s="2">
        <f t="shared" si="45"/>
        <v>0</v>
      </c>
      <c r="BJ33" s="2">
        <f t="shared" si="45"/>
        <v>0</v>
      </c>
      <c r="BK33" s="2">
        <f t="shared" si="45"/>
        <v>0</v>
      </c>
      <c r="BL33" s="2">
        <f t="shared" si="45"/>
        <v>0</v>
      </c>
      <c r="BM33" s="2">
        <f t="shared" si="45"/>
        <v>0</v>
      </c>
      <c r="BN33" s="2">
        <f t="shared" si="45"/>
        <v>0</v>
      </c>
      <c r="BR33" s="2">
        <f aca="true" t="shared" si="46" ref="BR33:CB33">IF(($F$20+1)=$BC14,1,0)*IF($F$21&gt;=BR$7,1,0)*IF($F$21&lt;BS$7,1,0)*(((1/BR$7-1/$F$21)/(1/BR$7-1/BS$7))*(BS14-BR14)+BR14)</f>
        <v>0</v>
      </c>
      <c r="BS33" s="2">
        <f t="shared" si="46"/>
        <v>0</v>
      </c>
      <c r="BT33" s="2">
        <f t="shared" si="46"/>
        <v>0</v>
      </c>
      <c r="BU33" s="2">
        <f t="shared" si="46"/>
        <v>0</v>
      </c>
      <c r="BV33" s="2">
        <f t="shared" si="46"/>
        <v>0</v>
      </c>
      <c r="BW33" s="2">
        <f t="shared" si="46"/>
        <v>0</v>
      </c>
      <c r="BX33" s="2">
        <f t="shared" si="46"/>
        <v>0</v>
      </c>
      <c r="BY33" s="2">
        <f t="shared" si="46"/>
        <v>0</v>
      </c>
      <c r="BZ33" s="2">
        <f t="shared" si="46"/>
        <v>0</v>
      </c>
      <c r="CA33" s="2">
        <f t="shared" si="46"/>
        <v>0</v>
      </c>
      <c r="CB33" s="2">
        <f t="shared" si="46"/>
        <v>0</v>
      </c>
      <c r="DC33" s="2">
        <v>23</v>
      </c>
      <c r="DD33" s="2">
        <f t="shared" si="8"/>
      </c>
      <c r="DE33" s="2">
        <f t="shared" si="9"/>
      </c>
    </row>
    <row r="34" spans="4:109" s="2" customFormat="1" ht="30" hidden="1">
      <c r="D34" s="18" t="s">
        <v>19</v>
      </c>
      <c r="E34" s="18">
        <f aca="true" t="shared" si="47" ref="E34:AJ34">IF(E39=1,E32*(E30-$E25)^2,"-")</f>
        <v>0.0002499999999999991</v>
      </c>
      <c r="F34" s="18">
        <f t="shared" si="47"/>
        <v>0.0008652799999999988</v>
      </c>
      <c r="G34" s="18">
        <f t="shared" si="47"/>
        <v>0.002329612857142861</v>
      </c>
      <c r="H34" s="18">
        <f t="shared" si="47"/>
        <v>0.00041328124999999834</v>
      </c>
      <c r="I34" s="18">
        <f t="shared" si="47"/>
        <v>0.0006615000000000029</v>
      </c>
      <c r="J34" s="18" t="str">
        <f t="shared" si="47"/>
        <v>-</v>
      </c>
      <c r="K34" s="11" t="str">
        <f t="shared" si="47"/>
        <v>-</v>
      </c>
      <c r="L34" s="8" t="str">
        <f t="shared" si="47"/>
        <v>-</v>
      </c>
      <c r="M34" s="8" t="str">
        <f t="shared" si="47"/>
        <v>-</v>
      </c>
      <c r="N34" s="8" t="str">
        <f t="shared" si="47"/>
        <v>-</v>
      </c>
      <c r="O34" s="8" t="str">
        <f t="shared" si="47"/>
        <v>-</v>
      </c>
      <c r="P34" s="8" t="str">
        <f t="shared" si="47"/>
        <v>-</v>
      </c>
      <c r="Q34" s="8" t="str">
        <f t="shared" si="47"/>
        <v>-</v>
      </c>
      <c r="R34" s="8" t="str">
        <f t="shared" si="47"/>
        <v>-</v>
      </c>
      <c r="S34" s="8" t="str">
        <f t="shared" si="47"/>
        <v>-</v>
      </c>
      <c r="T34" s="8" t="str">
        <f t="shared" si="47"/>
        <v>-</v>
      </c>
      <c r="U34" s="8" t="str">
        <f t="shared" si="47"/>
        <v>-</v>
      </c>
      <c r="V34" s="8" t="str">
        <f t="shared" si="47"/>
        <v>-</v>
      </c>
      <c r="W34" s="8" t="str">
        <f t="shared" si="47"/>
        <v>-</v>
      </c>
      <c r="X34" s="8" t="str">
        <f t="shared" si="47"/>
        <v>-</v>
      </c>
      <c r="Y34" s="8" t="str">
        <f t="shared" si="47"/>
        <v>-</v>
      </c>
      <c r="Z34" s="8" t="str">
        <f t="shared" si="47"/>
        <v>-</v>
      </c>
      <c r="AA34" s="8" t="str">
        <f t="shared" si="47"/>
        <v>-</v>
      </c>
      <c r="AB34" s="8" t="str">
        <f t="shared" si="47"/>
        <v>-</v>
      </c>
      <c r="AC34" s="8" t="str">
        <f t="shared" si="47"/>
        <v>-</v>
      </c>
      <c r="AD34" s="8" t="str">
        <f t="shared" si="47"/>
        <v>-</v>
      </c>
      <c r="AE34" s="8" t="str">
        <f t="shared" si="47"/>
        <v>-</v>
      </c>
      <c r="AF34" s="8" t="str">
        <f t="shared" si="47"/>
        <v>-</v>
      </c>
      <c r="AG34" s="8" t="str">
        <f t="shared" si="47"/>
        <v>-</v>
      </c>
      <c r="AH34" s="8" t="str">
        <f t="shared" si="47"/>
        <v>-</v>
      </c>
      <c r="AI34" s="8" t="str">
        <f t="shared" si="47"/>
        <v>-</v>
      </c>
      <c r="AJ34" s="8" t="str">
        <f t="shared" si="47"/>
        <v>-</v>
      </c>
      <c r="AK34" s="8" t="str">
        <f aca="true" t="shared" si="48" ref="AK34:BB34">IF(AK39=1,AK32*(AK30-$E25)^2,"-")</f>
        <v>-</v>
      </c>
      <c r="AL34" s="8" t="str">
        <f t="shared" si="48"/>
        <v>-</v>
      </c>
      <c r="AM34" s="8" t="str">
        <f t="shared" si="48"/>
        <v>-</v>
      </c>
      <c r="AN34" s="8" t="str">
        <f t="shared" si="48"/>
        <v>-</v>
      </c>
      <c r="AO34" s="8" t="str">
        <f t="shared" si="48"/>
        <v>-</v>
      </c>
      <c r="AP34" s="8" t="str">
        <f t="shared" si="48"/>
        <v>-</v>
      </c>
      <c r="AQ34" s="8" t="str">
        <f t="shared" si="48"/>
        <v>-</v>
      </c>
      <c r="AR34" s="8" t="str">
        <f t="shared" si="48"/>
        <v>-</v>
      </c>
      <c r="AS34" s="8" t="str">
        <f t="shared" si="48"/>
        <v>-</v>
      </c>
      <c r="AT34" s="8" t="str">
        <f t="shared" si="48"/>
        <v>-</v>
      </c>
      <c r="AU34" s="8" t="str">
        <f t="shared" si="48"/>
        <v>-</v>
      </c>
      <c r="AV34" s="8" t="str">
        <f t="shared" si="48"/>
        <v>-</v>
      </c>
      <c r="AW34" s="8" t="str">
        <f t="shared" si="48"/>
        <v>-</v>
      </c>
      <c r="AX34" s="8" t="str">
        <f t="shared" si="48"/>
        <v>-</v>
      </c>
      <c r="AY34" s="8" t="str">
        <f t="shared" si="48"/>
        <v>-</v>
      </c>
      <c r="AZ34" s="8" t="str">
        <f t="shared" si="48"/>
        <v>-</v>
      </c>
      <c r="BA34" s="8" t="str">
        <f t="shared" si="48"/>
        <v>-</v>
      </c>
      <c r="BB34" s="8" t="str">
        <f t="shared" si="48"/>
        <v>-</v>
      </c>
      <c r="BD34" s="2">
        <f aca="true" t="shared" si="49" ref="BD34:BN34">IF(($F$20+1)=$BC15,1,0)*IF($F$21&gt;=BD$7,1,0)*IF($F$21&lt;BE$7,1,0)*(((1/BD$7-1/$F$21)/(1/BD$7-1/BE$7))*(BE15-BD15)+BD15)</f>
        <v>0</v>
      </c>
      <c r="BE34" s="2">
        <f t="shared" si="49"/>
        <v>0</v>
      </c>
      <c r="BF34" s="2">
        <f t="shared" si="49"/>
        <v>0</v>
      </c>
      <c r="BG34" s="2">
        <f t="shared" si="49"/>
        <v>0</v>
      </c>
      <c r="BH34" s="2">
        <f t="shared" si="49"/>
        <v>0</v>
      </c>
      <c r="BI34" s="2">
        <f t="shared" si="49"/>
        <v>0</v>
      </c>
      <c r="BJ34" s="2">
        <f t="shared" si="49"/>
        <v>0</v>
      </c>
      <c r="BK34" s="2">
        <f t="shared" si="49"/>
        <v>0</v>
      </c>
      <c r="BL34" s="2">
        <f t="shared" si="49"/>
        <v>0</v>
      </c>
      <c r="BM34" s="2">
        <f t="shared" si="49"/>
        <v>0</v>
      </c>
      <c r="BN34" s="2">
        <f t="shared" si="49"/>
        <v>0</v>
      </c>
      <c r="BR34" s="2">
        <f aca="true" t="shared" si="50" ref="BR34:CB34">IF(($F$20+1)=$BC15,1,0)*IF($F$21&gt;=BR$7,1,0)*IF($F$21&lt;BS$7,1,0)*(((1/BR$7-1/$F$21)/(1/BR$7-1/BS$7))*(BS15-BR15)+BR15)</f>
        <v>0</v>
      </c>
      <c r="BS34" s="2">
        <f t="shared" si="50"/>
        <v>0</v>
      </c>
      <c r="BT34" s="2">
        <f t="shared" si="50"/>
        <v>0</v>
      </c>
      <c r="BU34" s="2">
        <f t="shared" si="50"/>
        <v>0</v>
      </c>
      <c r="BV34" s="2">
        <f t="shared" si="50"/>
        <v>0</v>
      </c>
      <c r="BW34" s="2">
        <f t="shared" si="50"/>
        <v>0</v>
      </c>
      <c r="BX34" s="2">
        <f t="shared" si="50"/>
        <v>0</v>
      </c>
      <c r="BY34" s="2">
        <f t="shared" si="50"/>
        <v>0</v>
      </c>
      <c r="BZ34" s="2">
        <f t="shared" si="50"/>
        <v>0</v>
      </c>
      <c r="CA34" s="2">
        <f t="shared" si="50"/>
        <v>0</v>
      </c>
      <c r="CB34" s="2">
        <f t="shared" si="50"/>
        <v>0</v>
      </c>
      <c r="DC34" s="2">
        <v>24</v>
      </c>
      <c r="DD34" s="2">
        <f t="shared" si="8"/>
      </c>
      <c r="DE34" s="2">
        <f t="shared" si="9"/>
      </c>
    </row>
    <row r="35" spans="4:109" s="2" customFormat="1" ht="15" hidden="1">
      <c r="D35" s="18"/>
      <c r="E35" s="18"/>
      <c r="F35" s="18"/>
      <c r="G35" s="18"/>
      <c r="H35" s="18"/>
      <c r="I35" s="18"/>
      <c r="J35" s="18"/>
      <c r="K35" s="1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D35" s="2">
        <f aca="true" t="shared" si="51" ref="BD35:BN35">IF(($F$20+1)=$BC16,1,0)*IF($F$21&gt;=BD$7,1,0)*IF($F$21&lt;BE$7,1,0)*(((1/BD$7-1/$F$21)/(1/BD$7-1/BE$7))*(BE16-BD16)+BD16)</f>
        <v>0</v>
      </c>
      <c r="BE35" s="2">
        <f t="shared" si="51"/>
        <v>0</v>
      </c>
      <c r="BF35" s="2">
        <f t="shared" si="51"/>
        <v>0</v>
      </c>
      <c r="BG35" s="2">
        <f t="shared" si="51"/>
        <v>0</v>
      </c>
      <c r="BH35" s="2">
        <f t="shared" si="51"/>
        <v>0</v>
      </c>
      <c r="BI35" s="2">
        <f t="shared" si="51"/>
        <v>0</v>
      </c>
      <c r="BJ35" s="2">
        <f t="shared" si="51"/>
        <v>0</v>
      </c>
      <c r="BK35" s="2">
        <f t="shared" si="51"/>
        <v>0</v>
      </c>
      <c r="BL35" s="2">
        <f t="shared" si="51"/>
        <v>0</v>
      </c>
      <c r="BM35" s="2">
        <f t="shared" si="51"/>
        <v>0</v>
      </c>
      <c r="BN35" s="2">
        <f t="shared" si="51"/>
        <v>0</v>
      </c>
      <c r="BR35" s="2">
        <f aca="true" t="shared" si="52" ref="BR35:CB35">IF(($F$20+1)=$BC16,1,0)*IF($F$21&gt;=BR$7,1,0)*IF($F$21&lt;BS$7,1,0)*(((1/BR$7-1/$F$21)/(1/BR$7-1/BS$7))*(BS16-BR16)+BR16)</f>
        <v>0</v>
      </c>
      <c r="BS35" s="2">
        <f t="shared" si="52"/>
        <v>0</v>
      </c>
      <c r="BT35" s="2">
        <f t="shared" si="52"/>
        <v>0</v>
      </c>
      <c r="BU35" s="2">
        <f t="shared" si="52"/>
        <v>0</v>
      </c>
      <c r="BV35" s="2">
        <f t="shared" si="52"/>
        <v>0</v>
      </c>
      <c r="BW35" s="2">
        <f t="shared" si="52"/>
        <v>0</v>
      </c>
      <c r="BX35" s="2">
        <f t="shared" si="52"/>
        <v>0</v>
      </c>
      <c r="BY35" s="2">
        <f t="shared" si="52"/>
        <v>0</v>
      </c>
      <c r="BZ35" s="2">
        <f t="shared" si="52"/>
        <v>0</v>
      </c>
      <c r="CA35" s="2">
        <f t="shared" si="52"/>
        <v>0</v>
      </c>
      <c r="CB35" s="2">
        <f t="shared" si="52"/>
        <v>0</v>
      </c>
      <c r="DC35" s="2">
        <v>25</v>
      </c>
      <c r="DD35" s="2">
        <f t="shared" si="8"/>
      </c>
      <c r="DE35" s="2">
        <f t="shared" si="9"/>
      </c>
    </row>
    <row r="36" spans="4:109" s="2" customFormat="1" ht="15" hidden="1">
      <c r="D36" s="19"/>
      <c r="E36" s="19"/>
      <c r="F36" s="19"/>
      <c r="G36" s="19"/>
      <c r="H36" s="19"/>
      <c r="I36" s="19"/>
      <c r="J36" s="1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D36" s="2">
        <f aca="true" t="shared" si="53" ref="BD36:BN36">IF(($F$20+1)=$BC17,1,0)*IF($F$21&gt;=BD$7,1,0)*IF($F$21&lt;BE$7,1,0)*(((1/BD$7-1/$F$21)/(1/BD$7-1/BE$7))*(BE17-BD17)+BD17)</f>
        <v>0</v>
      </c>
      <c r="BE36" s="2">
        <f t="shared" si="53"/>
        <v>0</v>
      </c>
      <c r="BF36" s="2">
        <f t="shared" si="53"/>
        <v>0</v>
      </c>
      <c r="BG36" s="2">
        <f t="shared" si="53"/>
        <v>0</v>
      </c>
      <c r="BH36" s="2">
        <f t="shared" si="53"/>
        <v>0</v>
      </c>
      <c r="BI36" s="2">
        <f t="shared" si="53"/>
        <v>0</v>
      </c>
      <c r="BJ36" s="2">
        <f t="shared" si="53"/>
        <v>0</v>
      </c>
      <c r="BK36" s="2">
        <f t="shared" si="53"/>
        <v>0</v>
      </c>
      <c r="BL36" s="2">
        <f t="shared" si="53"/>
        <v>0</v>
      </c>
      <c r="BM36" s="2">
        <f t="shared" si="53"/>
        <v>0</v>
      </c>
      <c r="BN36" s="2">
        <f t="shared" si="53"/>
        <v>0</v>
      </c>
      <c r="BR36" s="2">
        <f aca="true" t="shared" si="54" ref="BR36:CB36">IF(($F$20+1)=$BC17,1,0)*IF($F$21&gt;=BR$7,1,0)*IF($F$21&lt;BS$7,1,0)*(((1/BR$7-1/$F$21)/(1/BR$7-1/BS$7))*(BS17-BR17)+BR17)</f>
        <v>0</v>
      </c>
      <c r="BS36" s="2">
        <f t="shared" si="54"/>
        <v>0</v>
      </c>
      <c r="BT36" s="2">
        <f t="shared" si="54"/>
        <v>0</v>
      </c>
      <c r="BU36" s="2">
        <f t="shared" si="54"/>
        <v>0</v>
      </c>
      <c r="BV36" s="2">
        <f t="shared" si="54"/>
        <v>0</v>
      </c>
      <c r="BW36" s="2">
        <f t="shared" si="54"/>
        <v>0</v>
      </c>
      <c r="BX36" s="2">
        <f t="shared" si="54"/>
        <v>0</v>
      </c>
      <c r="BY36" s="2">
        <f t="shared" si="54"/>
        <v>0</v>
      </c>
      <c r="BZ36" s="2">
        <f t="shared" si="54"/>
        <v>0</v>
      </c>
      <c r="CA36" s="2">
        <f t="shared" si="54"/>
        <v>0</v>
      </c>
      <c r="CB36" s="2">
        <f t="shared" si="54"/>
        <v>0</v>
      </c>
      <c r="DC36" s="2">
        <v>26</v>
      </c>
      <c r="DD36" s="2">
        <f t="shared" si="8"/>
      </c>
      <c r="DE36" s="2">
        <f t="shared" si="9"/>
      </c>
    </row>
    <row r="37" spans="4:109" s="2" customFormat="1" ht="15" hidden="1">
      <c r="D37" s="19" t="s">
        <v>39</v>
      </c>
      <c r="E37" s="19">
        <f>SUM(E39:BB39)</f>
        <v>5</v>
      </c>
      <c r="F37" s="19"/>
      <c r="G37" s="19"/>
      <c r="H37" s="19"/>
      <c r="I37" s="19"/>
      <c r="J37" s="1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D37" s="2">
        <f aca="true" t="shared" si="55" ref="BD37:BN37">IF(($F$20+1)=$BC18,1,0)*IF($F$21&gt;=BD$7,1,0)*IF($F$21&lt;BE$7,1,0)*(((1/BD$7-1/$F$21)/(1/BD$7-1/BE$7))*(BE18-BD18)+BD18)</f>
        <v>0</v>
      </c>
      <c r="BE37" s="2">
        <f t="shared" si="55"/>
        <v>0</v>
      </c>
      <c r="BF37" s="2">
        <f t="shared" si="55"/>
        <v>0</v>
      </c>
      <c r="BG37" s="2">
        <f t="shared" si="55"/>
        <v>0</v>
      </c>
      <c r="BH37" s="2">
        <f t="shared" si="55"/>
        <v>0</v>
      </c>
      <c r="BI37" s="2">
        <f t="shared" si="55"/>
        <v>0</v>
      </c>
      <c r="BJ37" s="2">
        <f t="shared" si="55"/>
        <v>0</v>
      </c>
      <c r="BK37" s="2">
        <f t="shared" si="55"/>
        <v>0</v>
      </c>
      <c r="BL37" s="2">
        <f t="shared" si="55"/>
        <v>0</v>
      </c>
      <c r="BM37" s="2">
        <f t="shared" si="55"/>
        <v>0</v>
      </c>
      <c r="BN37" s="2">
        <f t="shared" si="55"/>
        <v>0</v>
      </c>
      <c r="BR37" s="2">
        <f aca="true" t="shared" si="56" ref="BR37:CB37">IF(($F$20+1)=$BC18,1,0)*IF($F$21&gt;=BR$7,1,0)*IF($F$21&lt;BS$7,1,0)*(((1/BR$7-1/$F$21)/(1/BR$7-1/BS$7))*(BS18-BR18)+BR18)</f>
        <v>0</v>
      </c>
      <c r="BS37" s="2">
        <f t="shared" si="56"/>
        <v>0</v>
      </c>
      <c r="BT37" s="2">
        <f t="shared" si="56"/>
        <v>0</v>
      </c>
      <c r="BU37" s="2">
        <f t="shared" si="56"/>
        <v>0</v>
      </c>
      <c r="BV37" s="2">
        <f t="shared" si="56"/>
        <v>0</v>
      </c>
      <c r="BW37" s="2">
        <f t="shared" si="56"/>
        <v>0</v>
      </c>
      <c r="BX37" s="2">
        <f t="shared" si="56"/>
        <v>0</v>
      </c>
      <c r="BY37" s="2">
        <f t="shared" si="56"/>
        <v>0</v>
      </c>
      <c r="BZ37" s="2">
        <f t="shared" si="56"/>
        <v>0</v>
      </c>
      <c r="CA37" s="2">
        <f t="shared" si="56"/>
        <v>0</v>
      </c>
      <c r="CB37" s="2">
        <f t="shared" si="56"/>
        <v>0</v>
      </c>
      <c r="DC37" s="2">
        <v>27</v>
      </c>
      <c r="DD37" s="2">
        <f t="shared" si="8"/>
      </c>
      <c r="DE37" s="2">
        <f t="shared" si="9"/>
      </c>
    </row>
    <row r="38" spans="4:109" s="2" customFormat="1" ht="15" hidden="1">
      <c r="D38" s="18"/>
      <c r="E38" s="19"/>
      <c r="F38" s="19"/>
      <c r="G38" s="19"/>
      <c r="H38" s="19"/>
      <c r="I38" s="18"/>
      <c r="J38" s="18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D38" s="2">
        <f aca="true" t="shared" si="57" ref="BD38:BN38">IF(($F$20+1)=$BC19,1,0)*IF($F$21&gt;=BD$7,1,0)*IF($F$21&lt;BE$7,1,0)*(((1/BD$7-1/$F$21)/(1/BD$7-1/BE$7))*(BE19-BD19)+BD19)</f>
        <v>0</v>
      </c>
      <c r="BE38" s="2">
        <f t="shared" si="57"/>
        <v>0</v>
      </c>
      <c r="BF38" s="2">
        <f t="shared" si="57"/>
        <v>0</v>
      </c>
      <c r="BG38" s="2">
        <f t="shared" si="57"/>
        <v>0</v>
      </c>
      <c r="BH38" s="2">
        <f t="shared" si="57"/>
        <v>0</v>
      </c>
      <c r="BI38" s="2">
        <f t="shared" si="57"/>
        <v>0</v>
      </c>
      <c r="BJ38" s="2">
        <f t="shared" si="57"/>
        <v>0</v>
      </c>
      <c r="BK38" s="2">
        <f t="shared" si="57"/>
        <v>0</v>
      </c>
      <c r="BL38" s="2">
        <f t="shared" si="57"/>
        <v>0</v>
      </c>
      <c r="BM38" s="2">
        <f t="shared" si="57"/>
        <v>0</v>
      </c>
      <c r="BN38" s="2">
        <f t="shared" si="57"/>
        <v>0</v>
      </c>
      <c r="BR38" s="2">
        <f aca="true" t="shared" si="58" ref="BR38:CB38">IF(($F$20+1)=$BC19,1,0)*IF($F$21&gt;=BR$7,1,0)*IF($F$21&lt;BS$7,1,0)*(((1/BR$7-1/$F$21)/(1/BR$7-1/BS$7))*(BS19-BR19)+BR19)</f>
        <v>0</v>
      </c>
      <c r="BS38" s="2">
        <f t="shared" si="58"/>
        <v>0</v>
      </c>
      <c r="BT38" s="2">
        <f t="shared" si="58"/>
        <v>0</v>
      </c>
      <c r="BU38" s="2">
        <f t="shared" si="58"/>
        <v>0</v>
      </c>
      <c r="BV38" s="2">
        <f t="shared" si="58"/>
        <v>0</v>
      </c>
      <c r="BW38" s="2">
        <f t="shared" si="58"/>
        <v>0</v>
      </c>
      <c r="BX38" s="2">
        <f t="shared" si="58"/>
        <v>0</v>
      </c>
      <c r="BY38" s="2">
        <f t="shared" si="58"/>
        <v>0</v>
      </c>
      <c r="BZ38" s="2">
        <f t="shared" si="58"/>
        <v>0</v>
      </c>
      <c r="CA38" s="2">
        <f t="shared" si="58"/>
        <v>0</v>
      </c>
      <c r="CB38" s="2">
        <f t="shared" si="58"/>
        <v>0</v>
      </c>
      <c r="DC38" s="2">
        <v>28</v>
      </c>
      <c r="DD38" s="2">
        <f t="shared" si="8"/>
      </c>
      <c r="DE38" s="2">
        <f t="shared" si="9"/>
      </c>
    </row>
    <row r="39" spans="4:109" s="2" customFormat="1" ht="15" hidden="1">
      <c r="D39" s="18" t="s">
        <v>20</v>
      </c>
      <c r="E39" s="18">
        <f>IF(COUNT(E42:E1041)&gt;0.5,1,"-")</f>
        <v>1</v>
      </c>
      <c r="F39" s="18">
        <f>IF(COUNT(F42:F1041)&gt;0.5,1,"-")</f>
        <v>1</v>
      </c>
      <c r="G39" s="18">
        <f aca="true" t="shared" si="59" ref="G39:BB39">IF(COUNT(G42:G1041)&gt;0.5,1,"-")</f>
        <v>1</v>
      </c>
      <c r="H39" s="18">
        <f t="shared" si="59"/>
        <v>1</v>
      </c>
      <c r="I39" s="18">
        <f t="shared" si="59"/>
        <v>1</v>
      </c>
      <c r="J39" s="18" t="str">
        <f t="shared" si="59"/>
        <v>-</v>
      </c>
      <c r="K39" s="11" t="str">
        <f t="shared" si="59"/>
        <v>-</v>
      </c>
      <c r="L39" s="11" t="str">
        <f t="shared" si="59"/>
        <v>-</v>
      </c>
      <c r="M39" s="11" t="str">
        <f t="shared" si="59"/>
        <v>-</v>
      </c>
      <c r="N39" s="11" t="str">
        <f t="shared" si="59"/>
        <v>-</v>
      </c>
      <c r="O39" s="11" t="str">
        <f t="shared" si="59"/>
        <v>-</v>
      </c>
      <c r="P39" s="11" t="str">
        <f t="shared" si="59"/>
        <v>-</v>
      </c>
      <c r="Q39" s="11" t="str">
        <f t="shared" si="59"/>
        <v>-</v>
      </c>
      <c r="R39" s="11" t="str">
        <f t="shared" si="59"/>
        <v>-</v>
      </c>
      <c r="S39" s="11" t="str">
        <f t="shared" si="59"/>
        <v>-</v>
      </c>
      <c r="T39" s="11" t="str">
        <f t="shared" si="59"/>
        <v>-</v>
      </c>
      <c r="U39" s="11" t="str">
        <f t="shared" si="59"/>
        <v>-</v>
      </c>
      <c r="V39" s="11" t="str">
        <f t="shared" si="59"/>
        <v>-</v>
      </c>
      <c r="W39" s="11" t="str">
        <f t="shared" si="59"/>
        <v>-</v>
      </c>
      <c r="X39" s="11" t="str">
        <f t="shared" si="59"/>
        <v>-</v>
      </c>
      <c r="Y39" s="11" t="str">
        <f t="shared" si="59"/>
        <v>-</v>
      </c>
      <c r="Z39" s="11" t="str">
        <f t="shared" si="59"/>
        <v>-</v>
      </c>
      <c r="AA39" s="11" t="str">
        <f t="shared" si="59"/>
        <v>-</v>
      </c>
      <c r="AB39" s="11" t="str">
        <f t="shared" si="59"/>
        <v>-</v>
      </c>
      <c r="AC39" s="11" t="str">
        <f t="shared" si="59"/>
        <v>-</v>
      </c>
      <c r="AD39" s="11" t="str">
        <f t="shared" si="59"/>
        <v>-</v>
      </c>
      <c r="AE39" s="11" t="str">
        <f t="shared" si="59"/>
        <v>-</v>
      </c>
      <c r="AF39" s="11" t="str">
        <f t="shared" si="59"/>
        <v>-</v>
      </c>
      <c r="AG39" s="11" t="str">
        <f t="shared" si="59"/>
        <v>-</v>
      </c>
      <c r="AH39" s="11" t="str">
        <f t="shared" si="59"/>
        <v>-</v>
      </c>
      <c r="AI39" s="11" t="str">
        <f t="shared" si="59"/>
        <v>-</v>
      </c>
      <c r="AJ39" s="11" t="str">
        <f t="shared" si="59"/>
        <v>-</v>
      </c>
      <c r="AK39" s="11" t="str">
        <f t="shared" si="59"/>
        <v>-</v>
      </c>
      <c r="AL39" s="11" t="str">
        <f t="shared" si="59"/>
        <v>-</v>
      </c>
      <c r="AM39" s="11" t="str">
        <f t="shared" si="59"/>
        <v>-</v>
      </c>
      <c r="AN39" s="11" t="str">
        <f t="shared" si="59"/>
        <v>-</v>
      </c>
      <c r="AO39" s="11" t="str">
        <f t="shared" si="59"/>
        <v>-</v>
      </c>
      <c r="AP39" s="11" t="str">
        <f t="shared" si="59"/>
        <v>-</v>
      </c>
      <c r="AQ39" s="11" t="str">
        <f t="shared" si="59"/>
        <v>-</v>
      </c>
      <c r="AR39" s="11" t="str">
        <f t="shared" si="59"/>
        <v>-</v>
      </c>
      <c r="AS39" s="11" t="str">
        <f t="shared" si="59"/>
        <v>-</v>
      </c>
      <c r="AT39" s="11" t="str">
        <f t="shared" si="59"/>
        <v>-</v>
      </c>
      <c r="AU39" s="11" t="str">
        <f t="shared" si="59"/>
        <v>-</v>
      </c>
      <c r="AV39" s="11" t="str">
        <f t="shared" si="59"/>
        <v>-</v>
      </c>
      <c r="AW39" s="11" t="str">
        <f t="shared" si="59"/>
        <v>-</v>
      </c>
      <c r="AX39" s="11" t="str">
        <f t="shared" si="59"/>
        <v>-</v>
      </c>
      <c r="AY39" s="11" t="str">
        <f t="shared" si="59"/>
        <v>-</v>
      </c>
      <c r="AZ39" s="11" t="str">
        <f t="shared" si="59"/>
        <v>-</v>
      </c>
      <c r="BA39" s="11" t="str">
        <f t="shared" si="59"/>
        <v>-</v>
      </c>
      <c r="BB39" s="11" t="str">
        <f t="shared" si="59"/>
        <v>-</v>
      </c>
      <c r="BD39" s="2">
        <f aca="true" t="shared" si="60" ref="BD39:BN39">IF(($F$20+1)=$BC20,1,0)*IF($F$21&gt;=BD$7,1,0)*IF($F$21&lt;BE$7,1,0)*(((1/BD$7-1/$F$21)/(1/BD$7-1/BE$7))*(BE20-BD20)+BD20)</f>
        <v>0</v>
      </c>
      <c r="BE39" s="2">
        <f t="shared" si="60"/>
        <v>0</v>
      </c>
      <c r="BF39" s="2">
        <f t="shared" si="60"/>
        <v>0</v>
      </c>
      <c r="BG39" s="2">
        <f t="shared" si="60"/>
        <v>0</v>
      </c>
      <c r="BH39" s="2">
        <f t="shared" si="60"/>
        <v>0</v>
      </c>
      <c r="BI39" s="2">
        <f t="shared" si="60"/>
        <v>0</v>
      </c>
      <c r="BJ39" s="2">
        <f t="shared" si="60"/>
        <v>0</v>
      </c>
      <c r="BK39" s="2">
        <f t="shared" si="60"/>
        <v>0</v>
      </c>
      <c r="BL39" s="2">
        <f t="shared" si="60"/>
        <v>0</v>
      </c>
      <c r="BM39" s="2">
        <f t="shared" si="60"/>
        <v>0</v>
      </c>
      <c r="BN39" s="2">
        <f t="shared" si="60"/>
        <v>0</v>
      </c>
      <c r="BR39" s="2">
        <f aca="true" t="shared" si="61" ref="BR39:CB39">IF(($F$20+1)=$BC20,1,0)*IF($F$21&gt;=BR$7,1,0)*IF($F$21&lt;BS$7,1,0)*(((1/BR$7-1/$F$21)/(1/BR$7-1/BS$7))*(BS20-BR20)+BR20)</f>
        <v>0</v>
      </c>
      <c r="BS39" s="2">
        <f t="shared" si="61"/>
        <v>0</v>
      </c>
      <c r="BT39" s="2">
        <f t="shared" si="61"/>
        <v>0</v>
      </c>
      <c r="BU39" s="2">
        <f t="shared" si="61"/>
        <v>0</v>
      </c>
      <c r="BV39" s="2">
        <f t="shared" si="61"/>
        <v>0</v>
      </c>
      <c r="BW39" s="2">
        <f t="shared" si="61"/>
        <v>0</v>
      </c>
      <c r="BX39" s="2">
        <f t="shared" si="61"/>
        <v>0</v>
      </c>
      <c r="BY39" s="2">
        <f t="shared" si="61"/>
        <v>0</v>
      </c>
      <c r="BZ39" s="2">
        <f t="shared" si="61"/>
        <v>0</v>
      </c>
      <c r="CA39" s="2">
        <f t="shared" si="61"/>
        <v>0</v>
      </c>
      <c r="CB39" s="2">
        <f t="shared" si="61"/>
        <v>0</v>
      </c>
      <c r="DC39" s="2">
        <v>29</v>
      </c>
      <c r="DD39" s="2">
        <f t="shared" si="8"/>
      </c>
      <c r="DE39" s="2">
        <f t="shared" si="9"/>
      </c>
    </row>
    <row r="40" spans="4:109" s="2" customFormat="1" ht="24.75" customHeight="1">
      <c r="D40" s="18"/>
      <c r="E40" s="18"/>
      <c r="F40" s="18"/>
      <c r="G40" s="18"/>
      <c r="H40" s="18"/>
      <c r="I40" s="18"/>
      <c r="J40" s="18"/>
      <c r="K40" s="1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D40" s="2">
        <f aca="true" t="shared" si="62" ref="BD40:BN40">IF(($F$20+1)=$BC21,1,0)*IF($F$21&gt;=BD$7,1,0)*IF($F$21&lt;BE$7,1,0)*(((1/BD$7-1/$F$21)/(1/BD$7-1/BE$7))*(BE21-BD21)+BD21)</f>
        <v>0</v>
      </c>
      <c r="BE40" s="2">
        <f t="shared" si="62"/>
        <v>0</v>
      </c>
      <c r="BF40" s="2">
        <f t="shared" si="62"/>
        <v>0</v>
      </c>
      <c r="BG40" s="2">
        <f t="shared" si="62"/>
        <v>0</v>
      </c>
      <c r="BH40" s="2">
        <f t="shared" si="62"/>
        <v>0</v>
      </c>
      <c r="BI40" s="2">
        <f t="shared" si="62"/>
        <v>0</v>
      </c>
      <c r="BJ40" s="2">
        <f t="shared" si="62"/>
        <v>0</v>
      </c>
      <c r="BK40" s="2">
        <f t="shared" si="62"/>
        <v>0</v>
      </c>
      <c r="BL40" s="2">
        <f t="shared" si="62"/>
        <v>0</v>
      </c>
      <c r="BM40" s="2">
        <f t="shared" si="62"/>
        <v>0</v>
      </c>
      <c r="BN40" s="2">
        <f t="shared" si="62"/>
        <v>0</v>
      </c>
      <c r="BR40" s="2">
        <f aca="true" t="shared" si="63" ref="BR40:CB40">IF(($F$20+1)=$BC21,1,0)*IF($F$21&gt;=BR$7,1,0)*IF($F$21&lt;BS$7,1,0)*(((1/BR$7-1/$F$21)/(1/BR$7-1/BS$7))*(BS21-BR21)+BR21)</f>
        <v>0</v>
      </c>
      <c r="BS40" s="2">
        <f t="shared" si="63"/>
        <v>0</v>
      </c>
      <c r="BT40" s="2">
        <f t="shared" si="63"/>
        <v>0</v>
      </c>
      <c r="BU40" s="2">
        <f t="shared" si="63"/>
        <v>0</v>
      </c>
      <c r="BV40" s="2">
        <f t="shared" si="63"/>
        <v>0</v>
      </c>
      <c r="BW40" s="2">
        <f t="shared" si="63"/>
        <v>0</v>
      </c>
      <c r="BX40" s="2">
        <f t="shared" si="63"/>
        <v>0</v>
      </c>
      <c r="BY40" s="2">
        <f t="shared" si="63"/>
        <v>0</v>
      </c>
      <c r="BZ40" s="2">
        <f t="shared" si="63"/>
        <v>0</v>
      </c>
      <c r="CA40" s="2">
        <f t="shared" si="63"/>
        <v>0</v>
      </c>
      <c r="CB40" s="2">
        <f t="shared" si="63"/>
        <v>0</v>
      </c>
      <c r="DC40" s="2">
        <v>30</v>
      </c>
      <c r="DD40" s="2">
        <f t="shared" si="8"/>
      </c>
      <c r="DE40" s="2">
        <f t="shared" si="9"/>
      </c>
    </row>
    <row r="41" spans="1:109" s="3" customFormat="1" ht="16.5" thickBot="1">
      <c r="A41" s="81" t="s">
        <v>3</v>
      </c>
      <c r="D41" s="25" t="s">
        <v>38</v>
      </c>
      <c r="E41" s="47" t="s">
        <v>30</v>
      </c>
      <c r="F41" s="47" t="s">
        <v>31</v>
      </c>
      <c r="G41" s="47" t="s">
        <v>32</v>
      </c>
      <c r="H41" s="47" t="s">
        <v>33</v>
      </c>
      <c r="I41" s="48" t="s">
        <v>34</v>
      </c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D41" s="3">
        <f aca="true" t="shared" si="64" ref="BD41:BN41">IF(($F$20+1)=$BC22,1,0)*IF($F$21&gt;=BD$7,1,0)*IF($F$21&lt;BE$7,1,0)*(((1/BD$7-1/$F$21)/(1/BD$7-1/BE$7))*(BE22-BD22)+BD22)</f>
        <v>0</v>
      </c>
      <c r="BE41" s="3">
        <f t="shared" si="64"/>
        <v>0</v>
      </c>
      <c r="BF41" s="3">
        <f t="shared" si="64"/>
        <v>0</v>
      </c>
      <c r="BG41" s="3">
        <f t="shared" si="64"/>
        <v>0</v>
      </c>
      <c r="BH41" s="3">
        <f t="shared" si="64"/>
        <v>0</v>
      </c>
      <c r="BI41" s="3">
        <f t="shared" si="64"/>
        <v>0</v>
      </c>
      <c r="BJ41" s="3">
        <f t="shared" si="64"/>
        <v>0</v>
      </c>
      <c r="BK41" s="3">
        <f t="shared" si="64"/>
        <v>0</v>
      </c>
      <c r="BL41" s="3">
        <f t="shared" si="64"/>
        <v>0</v>
      </c>
      <c r="BM41" s="3">
        <f t="shared" si="64"/>
        <v>0</v>
      </c>
      <c r="BN41" s="3">
        <f t="shared" si="64"/>
        <v>0</v>
      </c>
      <c r="BR41" s="3">
        <f aca="true" t="shared" si="65" ref="BR41:CB41">IF(($F$20+1)=$BC22,1,0)*IF($F$21&gt;=BR$7,1,0)*IF($F$21&lt;BS$7,1,0)*(((1/BR$7-1/$F$21)/(1/BR$7-1/BS$7))*(BS22-BR22)+BR22)</f>
        <v>0</v>
      </c>
      <c r="BS41" s="3">
        <f t="shared" si="65"/>
        <v>0</v>
      </c>
      <c r="BT41" s="3">
        <f t="shared" si="65"/>
        <v>0</v>
      </c>
      <c r="BU41" s="3">
        <f t="shared" si="65"/>
        <v>0</v>
      </c>
      <c r="BV41" s="3">
        <f t="shared" si="65"/>
        <v>0</v>
      </c>
      <c r="BW41" s="3">
        <f t="shared" si="65"/>
        <v>0</v>
      </c>
      <c r="BX41" s="3">
        <f t="shared" si="65"/>
        <v>0</v>
      </c>
      <c r="BY41" s="3">
        <f t="shared" si="65"/>
        <v>0</v>
      </c>
      <c r="BZ41" s="3">
        <f t="shared" si="65"/>
        <v>0</v>
      </c>
      <c r="CA41" s="3">
        <f t="shared" si="65"/>
        <v>0</v>
      </c>
      <c r="CB41" s="3">
        <f t="shared" si="65"/>
        <v>0</v>
      </c>
      <c r="DC41" s="2">
        <v>31</v>
      </c>
      <c r="DD41" s="2">
        <f t="shared" si="8"/>
      </c>
      <c r="DE41" s="2">
        <f t="shared" si="9"/>
      </c>
    </row>
    <row r="42" spans="1:109" s="2" customFormat="1" ht="15.75" thickTop="1">
      <c r="A42" s="75" t="str">
        <f>IF(E$37&lt;21,IF(ISNUMBER(DD11),CONCATENATE(INDEX(E$41:BB$41,1,DD11),"-",INDEX(E$41:BB$41,1,DE11)),""),"")</f>
        <v>Tillamook-Newport</v>
      </c>
      <c r="B42" s="76" t="str">
        <f>IF(E$28&lt;21,IF(ISNUMBER(DD11),IF(INDEX($CH$9:$DA$28,DE11,DD11)&gt;0,"sig","not sig"),""),"")</f>
        <v>not sig</v>
      </c>
      <c r="D42" s="26" t="s">
        <v>4</v>
      </c>
      <c r="E42" s="49">
        <v>0.0571</v>
      </c>
      <c r="F42" s="50">
        <v>0.0873</v>
      </c>
      <c r="G42" s="50">
        <v>0.0974</v>
      </c>
      <c r="H42" s="50">
        <v>0.1033</v>
      </c>
      <c r="I42" s="51">
        <v>0.0703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D42" s="2">
        <f aca="true" t="shared" si="66" ref="BD42:BN42">IF(($F$20+1)=$BC23,1,0)*IF($F$21&gt;=BD$7,1,0)*IF($F$21&lt;BE$7,1,0)*(((1/BD$7-1/$F$21)/(1/BD$7-1/BE$7))*(BE23-BD23)+BD23)</f>
        <v>0</v>
      </c>
      <c r="BE42" s="2">
        <f t="shared" si="66"/>
        <v>0</v>
      </c>
      <c r="BF42" s="2">
        <f t="shared" si="66"/>
        <v>0</v>
      </c>
      <c r="BG42" s="2">
        <f t="shared" si="66"/>
        <v>0</v>
      </c>
      <c r="BH42" s="2">
        <f t="shared" si="66"/>
        <v>0</v>
      </c>
      <c r="BI42" s="2">
        <f t="shared" si="66"/>
        <v>0</v>
      </c>
      <c r="BJ42" s="2">
        <f t="shared" si="66"/>
        <v>0</v>
      </c>
      <c r="BK42" s="2">
        <f t="shared" si="66"/>
        <v>0</v>
      </c>
      <c r="BL42" s="2">
        <f t="shared" si="66"/>
        <v>0</v>
      </c>
      <c r="BM42" s="2">
        <f t="shared" si="66"/>
        <v>0</v>
      </c>
      <c r="BN42" s="2">
        <f t="shared" si="66"/>
        <v>0</v>
      </c>
      <c r="BR42" s="2">
        <f aca="true" t="shared" si="67" ref="BR42:CB42">IF(($F$20+1)=$BC23,1,0)*IF($F$21&gt;=BR$7,1,0)*IF($F$21&lt;BS$7,1,0)*(((1/BR$7-1/$F$21)/(1/BR$7-1/BS$7))*(BS23-BR23)+BR23)</f>
        <v>0</v>
      </c>
      <c r="BS42" s="2">
        <f t="shared" si="67"/>
        <v>0</v>
      </c>
      <c r="BT42" s="2">
        <f t="shared" si="67"/>
        <v>0</v>
      </c>
      <c r="BU42" s="2">
        <f t="shared" si="67"/>
        <v>0</v>
      </c>
      <c r="BV42" s="2">
        <f t="shared" si="67"/>
        <v>0</v>
      </c>
      <c r="BW42" s="2">
        <f t="shared" si="67"/>
        <v>0</v>
      </c>
      <c r="BX42" s="2">
        <f t="shared" si="67"/>
        <v>0</v>
      </c>
      <c r="BY42" s="2">
        <f t="shared" si="67"/>
        <v>0</v>
      </c>
      <c r="BZ42" s="2">
        <f t="shared" si="67"/>
        <v>0</v>
      </c>
      <c r="CA42" s="2">
        <f t="shared" si="67"/>
        <v>0</v>
      </c>
      <c r="CB42" s="2">
        <f t="shared" si="67"/>
        <v>0</v>
      </c>
      <c r="DC42" s="2">
        <v>32</v>
      </c>
      <c r="DD42" s="2">
        <f t="shared" si="8"/>
      </c>
      <c r="DE42" s="2">
        <f t="shared" si="9"/>
      </c>
    </row>
    <row r="43" spans="1:109" s="2" customFormat="1" ht="15">
      <c r="A43" s="77" t="str">
        <f aca="true" t="shared" si="68" ref="A43:A106">IF(E$37&lt;21,IF(ISNUMBER(DD12),CONCATENATE(INDEX(E$41:BB$41,1,DD12),"-",INDEX(E$41:BB$41,1,DE12)),""),"")</f>
        <v>Tillamook-Petersburg</v>
      </c>
      <c r="B43" s="78" t="str">
        <f aca="true" t="shared" si="69" ref="B43:B106">IF(E$28&lt;21,IF(ISNUMBER(DD12),IF(INDEX($CH$9:$DA$28,DE12,DD12)&gt;0,"sig","not sig"),""),"")</f>
        <v>sig</v>
      </c>
      <c r="D43" s="20"/>
      <c r="E43" s="53">
        <v>0.0813</v>
      </c>
      <c r="F43" s="54">
        <v>0.0662</v>
      </c>
      <c r="G43" s="54">
        <v>0.1352</v>
      </c>
      <c r="H43" s="54">
        <v>0.0915</v>
      </c>
      <c r="I43" s="55">
        <v>0.1026</v>
      </c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/>
      <c r="BD43" s="2">
        <f aca="true" t="shared" si="70" ref="BD43:BN43">IF(($F$20+1)=$BC24,1,0)*IF($F$21&gt;=BD$7,1,0)*IF($F$21&lt;BE$7,1,0)*(((1/BD$7-1/$F$21)/(1/BD$7-1/BE$7))*(BE24-BD24)+BD24)</f>
        <v>0</v>
      </c>
      <c r="BE43" s="2">
        <f t="shared" si="70"/>
        <v>0</v>
      </c>
      <c r="BF43" s="2">
        <f t="shared" si="70"/>
        <v>0</v>
      </c>
      <c r="BG43" s="2">
        <f t="shared" si="70"/>
        <v>0</v>
      </c>
      <c r="BH43" s="2">
        <f t="shared" si="70"/>
        <v>0</v>
      </c>
      <c r="BI43" s="2">
        <f t="shared" si="70"/>
        <v>0</v>
      </c>
      <c r="BJ43" s="2">
        <f t="shared" si="70"/>
        <v>0</v>
      </c>
      <c r="BK43" s="2">
        <f t="shared" si="70"/>
        <v>0</v>
      </c>
      <c r="BL43" s="2">
        <f t="shared" si="70"/>
        <v>0</v>
      </c>
      <c r="BM43" s="2">
        <f t="shared" si="70"/>
        <v>0</v>
      </c>
      <c r="BN43" s="2">
        <f t="shared" si="70"/>
        <v>0</v>
      </c>
      <c r="BR43" s="2">
        <f aca="true" t="shared" si="71" ref="BR43:CB43">IF(($F$20+1)=$BC24,1,0)*IF($F$21&gt;=BR$7,1,0)*IF($F$21&lt;BS$7,1,0)*(((1/BR$7-1/$F$21)/(1/BR$7-1/BS$7))*(BS24-BR24)+BR24)</f>
        <v>0</v>
      </c>
      <c r="BS43" s="2">
        <f t="shared" si="71"/>
        <v>0</v>
      </c>
      <c r="BT43" s="2">
        <f t="shared" si="71"/>
        <v>0</v>
      </c>
      <c r="BU43" s="2">
        <f t="shared" si="71"/>
        <v>0</v>
      </c>
      <c r="BV43" s="2">
        <f t="shared" si="71"/>
        <v>0</v>
      </c>
      <c r="BW43" s="2">
        <f t="shared" si="71"/>
        <v>0</v>
      </c>
      <c r="BX43" s="2">
        <f t="shared" si="71"/>
        <v>0</v>
      </c>
      <c r="BY43" s="2">
        <f t="shared" si="71"/>
        <v>0</v>
      </c>
      <c r="BZ43" s="2">
        <f t="shared" si="71"/>
        <v>0</v>
      </c>
      <c r="CA43" s="2">
        <f t="shared" si="71"/>
        <v>0</v>
      </c>
      <c r="CB43" s="2">
        <f t="shared" si="71"/>
        <v>0</v>
      </c>
      <c r="DC43" s="2">
        <v>33</v>
      </c>
      <c r="DD43" s="2">
        <f t="shared" si="8"/>
      </c>
      <c r="DE43" s="2">
        <f t="shared" si="9"/>
      </c>
    </row>
    <row r="44" spans="1:109" s="2" customFormat="1" ht="15">
      <c r="A44" s="77" t="str">
        <f t="shared" si="68"/>
        <v>Tillamook-Magadan</v>
      </c>
      <c r="B44" s="78" t="str">
        <f t="shared" si="69"/>
        <v>not sig</v>
      </c>
      <c r="D44" s="21"/>
      <c r="E44" s="57">
        <v>0.0831</v>
      </c>
      <c r="F44" s="55">
        <v>0.0672</v>
      </c>
      <c r="G44" s="55">
        <v>0.0817</v>
      </c>
      <c r="H44" s="55">
        <v>0.0781</v>
      </c>
      <c r="I44" s="55">
        <v>0.0956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/>
      <c r="BD44" s="2">
        <f aca="true" t="shared" si="72" ref="BD44:BN44">IF(($F$20+1)=$BC25,1,0)*IF($F$21&gt;=BD$7,1,0)*IF($F$21&lt;BE$7,1,0)*(((1/BD$7-1/$F$21)/(1/BD$7-1/BE$7))*(BE25-BD25)+BD25)</f>
        <v>0</v>
      </c>
      <c r="BE44" s="2">
        <f t="shared" si="72"/>
        <v>0</v>
      </c>
      <c r="BF44" s="2">
        <f t="shared" si="72"/>
        <v>0</v>
      </c>
      <c r="BG44" s="2">
        <f t="shared" si="72"/>
        <v>0</v>
      </c>
      <c r="BH44" s="2">
        <f t="shared" si="72"/>
        <v>0</v>
      </c>
      <c r="BI44" s="2">
        <f t="shared" si="72"/>
        <v>0</v>
      </c>
      <c r="BJ44" s="2">
        <f t="shared" si="72"/>
        <v>0</v>
      </c>
      <c r="BK44" s="2">
        <f t="shared" si="72"/>
        <v>0</v>
      </c>
      <c r="BL44" s="2">
        <f t="shared" si="72"/>
        <v>0</v>
      </c>
      <c r="BM44" s="2">
        <f t="shared" si="72"/>
        <v>0</v>
      </c>
      <c r="BN44" s="2">
        <f t="shared" si="72"/>
        <v>0</v>
      </c>
      <c r="BR44" s="2">
        <f aca="true" t="shared" si="73" ref="BR44:CB44">IF(($F$20+1)=$BC25,1,0)*IF($F$21&gt;=BR$7,1,0)*IF($F$21&lt;BS$7,1,0)*(((1/BR$7-1/$F$21)/(1/BR$7-1/BS$7))*(BS25-BR25)+BR25)</f>
        <v>0</v>
      </c>
      <c r="BS44" s="2">
        <f t="shared" si="73"/>
        <v>0</v>
      </c>
      <c r="BT44" s="2">
        <f t="shared" si="73"/>
        <v>0</v>
      </c>
      <c r="BU44" s="2">
        <f t="shared" si="73"/>
        <v>0</v>
      </c>
      <c r="BV44" s="2">
        <f t="shared" si="73"/>
        <v>0</v>
      </c>
      <c r="BW44" s="2">
        <f t="shared" si="73"/>
        <v>0</v>
      </c>
      <c r="BX44" s="2">
        <f t="shared" si="73"/>
        <v>0</v>
      </c>
      <c r="BY44" s="2">
        <f t="shared" si="73"/>
        <v>0</v>
      </c>
      <c r="BZ44" s="2">
        <f t="shared" si="73"/>
        <v>0</v>
      </c>
      <c r="CA44" s="2">
        <f t="shared" si="73"/>
        <v>0</v>
      </c>
      <c r="CB44" s="2">
        <f t="shared" si="73"/>
        <v>0</v>
      </c>
      <c r="DC44" s="2">
        <v>34</v>
      </c>
      <c r="DD44" s="2">
        <f t="shared" si="8"/>
      </c>
      <c r="DE44" s="2">
        <f t="shared" si="9"/>
      </c>
    </row>
    <row r="45" spans="1:109" s="2" customFormat="1" ht="15">
      <c r="A45" s="77" t="str">
        <f t="shared" si="68"/>
        <v>Tillamook-Tvarminne</v>
      </c>
      <c r="B45" s="78" t="str">
        <f t="shared" si="69"/>
        <v>not sig</v>
      </c>
      <c r="D45" s="8"/>
      <c r="E45" s="57">
        <v>0.0976</v>
      </c>
      <c r="F45" s="55">
        <v>0.0819</v>
      </c>
      <c r="G45" s="55">
        <v>0.1016</v>
      </c>
      <c r="H45" s="55">
        <v>0.0685</v>
      </c>
      <c r="I45" s="55">
        <v>0.0973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6"/>
      <c r="BD45" s="2">
        <f aca="true" t="shared" si="74" ref="BD45:BN45">IF(($F$20+1)=$BC26,1,0)*IF($F$21&gt;=BD$7,1,0)*IF($F$21&lt;BE$7,1,0)*(((1/BD$7-1/$F$21)/(1/BD$7-1/BE$7))*(BE26-BD26)+BD26)</f>
        <v>0</v>
      </c>
      <c r="BE45" s="2">
        <f t="shared" si="74"/>
        <v>0</v>
      </c>
      <c r="BF45" s="2">
        <f t="shared" si="74"/>
        <v>0</v>
      </c>
      <c r="BG45" s="2">
        <f t="shared" si="74"/>
        <v>0</v>
      </c>
      <c r="BH45" s="2">
        <f t="shared" si="74"/>
        <v>0</v>
      </c>
      <c r="BI45" s="2">
        <f t="shared" si="74"/>
        <v>0</v>
      </c>
      <c r="BJ45" s="2">
        <f t="shared" si="74"/>
        <v>0</v>
      </c>
      <c r="BK45" s="2">
        <f t="shared" si="74"/>
        <v>0</v>
      </c>
      <c r="BL45" s="2">
        <f t="shared" si="74"/>
        <v>0</v>
      </c>
      <c r="BM45" s="2">
        <f t="shared" si="74"/>
        <v>0</v>
      </c>
      <c r="BN45" s="2">
        <f t="shared" si="74"/>
        <v>0</v>
      </c>
      <c r="BR45" s="2">
        <f aca="true" t="shared" si="75" ref="BR45:CB45">IF(($F$20+1)=$BC26,1,0)*IF($F$21&gt;=BR$7,1,0)*IF($F$21&lt;BS$7,1,0)*(((1/BR$7-1/$F$21)/(1/BR$7-1/BS$7))*(BS26-BR26)+BR26)</f>
        <v>0</v>
      </c>
      <c r="BS45" s="2">
        <f t="shared" si="75"/>
        <v>0</v>
      </c>
      <c r="BT45" s="2">
        <f t="shared" si="75"/>
        <v>0</v>
      </c>
      <c r="BU45" s="2">
        <f t="shared" si="75"/>
        <v>0</v>
      </c>
      <c r="BV45" s="2">
        <f t="shared" si="75"/>
        <v>0</v>
      </c>
      <c r="BW45" s="2">
        <f t="shared" si="75"/>
        <v>0</v>
      </c>
      <c r="BX45" s="2">
        <f t="shared" si="75"/>
        <v>0</v>
      </c>
      <c r="BY45" s="2">
        <f t="shared" si="75"/>
        <v>0</v>
      </c>
      <c r="BZ45" s="2">
        <f t="shared" si="75"/>
        <v>0</v>
      </c>
      <c r="CA45" s="2">
        <f t="shared" si="75"/>
        <v>0</v>
      </c>
      <c r="CB45" s="2">
        <f t="shared" si="75"/>
        <v>0</v>
      </c>
      <c r="DC45" s="2">
        <v>35</v>
      </c>
      <c r="DD45" s="2">
        <f t="shared" si="8"/>
      </c>
      <c r="DE45" s="2">
        <f t="shared" si="9"/>
      </c>
    </row>
    <row r="46" spans="1:109" s="2" customFormat="1" ht="15">
      <c r="A46" s="77" t="str">
        <f t="shared" si="68"/>
        <v>Newport-Petersburg</v>
      </c>
      <c r="B46" s="78" t="str">
        <f t="shared" si="69"/>
        <v>sig</v>
      </c>
      <c r="D46" s="8"/>
      <c r="E46" s="57">
        <v>0.0817</v>
      </c>
      <c r="F46" s="55">
        <v>0.0749</v>
      </c>
      <c r="G46" s="55">
        <v>0.0968</v>
      </c>
      <c r="H46" s="55">
        <v>0.0677</v>
      </c>
      <c r="I46" s="55">
        <v>0.1039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/>
      <c r="BD46" s="2">
        <f aca="true" t="shared" si="76" ref="BD46:BN46">IF(($F$20+1)=$BC27,1,0)*IF($F$21&gt;=BD$7,1,0)*IF($F$21&lt;BE$7,1,0)*(((1/BD$7-1/$F$21)/(1/BD$7-1/BE$7))*(BE27-BD27)+BD27)</f>
        <v>0</v>
      </c>
      <c r="BE46" s="2">
        <f t="shared" si="76"/>
        <v>0</v>
      </c>
      <c r="BF46" s="2">
        <f t="shared" si="76"/>
        <v>0</v>
      </c>
      <c r="BG46" s="2">
        <f t="shared" si="76"/>
        <v>0</v>
      </c>
      <c r="BH46" s="2">
        <f t="shared" si="76"/>
        <v>0</v>
      </c>
      <c r="BI46" s="2">
        <f t="shared" si="76"/>
        <v>0</v>
      </c>
      <c r="BJ46" s="2">
        <f t="shared" si="76"/>
        <v>0</v>
      </c>
      <c r="BK46" s="2">
        <f t="shared" si="76"/>
        <v>0</v>
      </c>
      <c r="BL46" s="2">
        <f t="shared" si="76"/>
        <v>0</v>
      </c>
      <c r="BM46" s="2">
        <f t="shared" si="76"/>
        <v>0</v>
      </c>
      <c r="BN46" s="2">
        <f t="shared" si="76"/>
        <v>0</v>
      </c>
      <c r="BR46" s="2">
        <f aca="true" t="shared" si="77" ref="BR46:CB46">IF(($F$20+1)=$BC27,1,0)*IF($F$21&gt;=BR$7,1,0)*IF($F$21&lt;BS$7,1,0)*(((1/BR$7-1/$F$21)/(1/BR$7-1/BS$7))*(BS27-BR27)+BR27)</f>
        <v>0</v>
      </c>
      <c r="BS46" s="2">
        <f t="shared" si="77"/>
        <v>0</v>
      </c>
      <c r="BT46" s="2">
        <f t="shared" si="77"/>
        <v>0</v>
      </c>
      <c r="BU46" s="2">
        <f t="shared" si="77"/>
        <v>0</v>
      </c>
      <c r="BV46" s="2">
        <f t="shared" si="77"/>
        <v>0</v>
      </c>
      <c r="BW46" s="2">
        <f t="shared" si="77"/>
        <v>0</v>
      </c>
      <c r="BX46" s="2">
        <f t="shared" si="77"/>
        <v>0</v>
      </c>
      <c r="BY46" s="2">
        <f t="shared" si="77"/>
        <v>0</v>
      </c>
      <c r="BZ46" s="2">
        <f t="shared" si="77"/>
        <v>0</v>
      </c>
      <c r="CA46" s="2">
        <f t="shared" si="77"/>
        <v>0</v>
      </c>
      <c r="CB46" s="2">
        <f t="shared" si="77"/>
        <v>0</v>
      </c>
      <c r="DC46" s="2">
        <v>36</v>
      </c>
      <c r="DD46" s="2">
        <f t="shared" si="8"/>
      </c>
      <c r="DE46" s="2">
        <f t="shared" si="9"/>
      </c>
    </row>
    <row r="47" spans="1:109" s="2" customFormat="1" ht="15">
      <c r="A47" s="77" t="str">
        <f t="shared" si="68"/>
        <v>Newport-Magadan</v>
      </c>
      <c r="B47" s="78" t="str">
        <f t="shared" si="69"/>
        <v>not sig</v>
      </c>
      <c r="D47" s="8"/>
      <c r="E47" s="57">
        <v>0.0859</v>
      </c>
      <c r="F47" s="55">
        <v>0.0649</v>
      </c>
      <c r="G47" s="55">
        <v>0.1064</v>
      </c>
      <c r="H47" s="55">
        <v>0.0697</v>
      </c>
      <c r="I47" s="55">
        <v>0.1045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  <c r="BD47" s="2">
        <f aca="true" t="shared" si="78" ref="BD47:BN47">IF(($F$20+1)=$BC28,1,0)*IF($F$21&gt;=BD$7,1,0)*IF($F$21&lt;BE$7,1,0)*(((1/BD$7-1/$F$21)/(1/BD$7-1/BE$7))*(BE28-BD28)+BD28)</f>
        <v>0</v>
      </c>
      <c r="BE47" s="2">
        <f t="shared" si="78"/>
        <v>0</v>
      </c>
      <c r="BF47" s="2">
        <f t="shared" si="78"/>
        <v>0</v>
      </c>
      <c r="BG47" s="2">
        <f t="shared" si="78"/>
        <v>0</v>
      </c>
      <c r="BH47" s="2">
        <f t="shared" si="78"/>
        <v>0</v>
      </c>
      <c r="BI47" s="2">
        <f t="shared" si="78"/>
        <v>0</v>
      </c>
      <c r="BJ47" s="2">
        <f t="shared" si="78"/>
        <v>0</v>
      </c>
      <c r="BK47" s="2">
        <f t="shared" si="78"/>
        <v>0</v>
      </c>
      <c r="BL47" s="2">
        <f t="shared" si="78"/>
        <v>0</v>
      </c>
      <c r="BM47" s="2">
        <f t="shared" si="78"/>
        <v>0</v>
      </c>
      <c r="BN47" s="2">
        <f t="shared" si="78"/>
        <v>0</v>
      </c>
      <c r="BR47" s="2">
        <f aca="true" t="shared" si="79" ref="BR47:CB47">IF(($F$20+1)=$BC28,1,0)*IF($F$21&gt;=BR$7,1,0)*IF($F$21&lt;BS$7,1,0)*(((1/BR$7-1/$F$21)/(1/BR$7-1/BS$7))*(BS28-BR28)+BR28)</f>
        <v>0</v>
      </c>
      <c r="BS47" s="2">
        <f t="shared" si="79"/>
        <v>0</v>
      </c>
      <c r="BT47" s="2">
        <f t="shared" si="79"/>
        <v>0</v>
      </c>
      <c r="BU47" s="2">
        <f t="shared" si="79"/>
        <v>0</v>
      </c>
      <c r="BV47" s="2">
        <f t="shared" si="79"/>
        <v>0</v>
      </c>
      <c r="BW47" s="2">
        <f t="shared" si="79"/>
        <v>0</v>
      </c>
      <c r="BX47" s="2">
        <f t="shared" si="79"/>
        <v>0</v>
      </c>
      <c r="BY47" s="2">
        <f t="shared" si="79"/>
        <v>0</v>
      </c>
      <c r="BZ47" s="2">
        <f t="shared" si="79"/>
        <v>0</v>
      </c>
      <c r="CA47" s="2">
        <f t="shared" si="79"/>
        <v>0</v>
      </c>
      <c r="CB47" s="2">
        <f t="shared" si="79"/>
        <v>0</v>
      </c>
      <c r="DC47" s="2">
        <v>37</v>
      </c>
      <c r="DD47" s="2">
        <f t="shared" si="8"/>
      </c>
      <c r="DE47" s="2">
        <f t="shared" si="9"/>
      </c>
    </row>
    <row r="48" spans="1:109" s="2" customFormat="1" ht="15">
      <c r="A48" s="77" t="str">
        <f t="shared" si="68"/>
        <v>Newport-Tvarminne</v>
      </c>
      <c r="B48" s="78" t="str">
        <f t="shared" si="69"/>
        <v>sig</v>
      </c>
      <c r="D48" s="8"/>
      <c r="E48" s="57">
        <v>0.0735</v>
      </c>
      <c r="F48" s="55">
        <v>0.0835</v>
      </c>
      <c r="G48" s="55">
        <v>0.105</v>
      </c>
      <c r="H48" s="55">
        <v>0.0764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6"/>
      <c r="DC48" s="2">
        <v>38</v>
      </c>
      <c r="DD48" s="2">
        <f t="shared" si="8"/>
      </c>
      <c r="DE48" s="2">
        <f t="shared" si="9"/>
      </c>
    </row>
    <row r="49" spans="1:109" s="2" customFormat="1" ht="15">
      <c r="A49" s="77" t="str">
        <f t="shared" si="68"/>
        <v>Petersburg-Magadan</v>
      </c>
      <c r="B49" s="78" t="str">
        <f t="shared" si="69"/>
        <v>sig</v>
      </c>
      <c r="D49" s="8"/>
      <c r="E49" s="57">
        <v>0.0659</v>
      </c>
      <c r="F49" s="55">
        <v>0.0725</v>
      </c>
      <c r="G49" s="55"/>
      <c r="H49" s="55">
        <v>0.0689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6"/>
      <c r="DC49" s="2">
        <v>39</v>
      </c>
      <c r="DD49" s="2">
        <f t="shared" si="8"/>
      </c>
      <c r="DE49" s="2">
        <f t="shared" si="9"/>
      </c>
    </row>
    <row r="50" spans="1:109" s="2" customFormat="1" ht="15">
      <c r="A50" s="77" t="str">
        <f t="shared" si="68"/>
        <v>Petersburg-Tvarminne</v>
      </c>
      <c r="B50" s="78" t="str">
        <f t="shared" si="69"/>
        <v>not sig</v>
      </c>
      <c r="D50" s="8"/>
      <c r="E50" s="57">
        <v>0.0923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6"/>
      <c r="DC50" s="2">
        <v>40</v>
      </c>
      <c r="DD50" s="2">
        <f t="shared" si="8"/>
      </c>
      <c r="DE50" s="2">
        <f t="shared" si="9"/>
      </c>
    </row>
    <row r="51" spans="1:109" s="2" customFormat="1" ht="15">
      <c r="A51" s="77" t="str">
        <f t="shared" si="68"/>
        <v>Magadan-Tvarminne</v>
      </c>
      <c r="B51" s="78" t="str">
        <f t="shared" si="69"/>
        <v>not sig</v>
      </c>
      <c r="D51" s="8"/>
      <c r="E51" s="57">
        <v>0.0836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/>
      <c r="DC51" s="2">
        <v>41</v>
      </c>
      <c r="DD51" s="2">
        <f t="shared" si="8"/>
      </c>
      <c r="DE51" s="2">
        <f t="shared" si="9"/>
      </c>
    </row>
    <row r="52" spans="1:109" s="2" customFormat="1" ht="15">
      <c r="A52" s="77">
        <f t="shared" si="68"/>
      </c>
      <c r="B52" s="78">
        <f t="shared" si="69"/>
      </c>
      <c r="D52" s="8"/>
      <c r="E52" s="57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6"/>
      <c r="DC52" s="2">
        <v>42</v>
      </c>
      <c r="DD52" s="2">
        <f t="shared" si="8"/>
      </c>
      <c r="DE52" s="2">
        <f t="shared" si="9"/>
      </c>
    </row>
    <row r="53" spans="1:109" s="2" customFormat="1" ht="15">
      <c r="A53" s="77">
        <f t="shared" si="68"/>
      </c>
      <c r="B53" s="78">
        <f t="shared" si="69"/>
      </c>
      <c r="D53" s="8"/>
      <c r="E53" s="57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6"/>
      <c r="DC53" s="2">
        <v>43</v>
      </c>
      <c r="DD53" s="2">
        <f t="shared" si="8"/>
      </c>
      <c r="DE53" s="2">
        <f t="shared" si="9"/>
      </c>
    </row>
    <row r="54" spans="1:109" s="2" customFormat="1" ht="15">
      <c r="A54" s="77">
        <f t="shared" si="68"/>
      </c>
      <c r="B54" s="78">
        <f t="shared" si="69"/>
      </c>
      <c r="D54" s="8"/>
      <c r="E54" s="57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6"/>
      <c r="DC54" s="2">
        <v>44</v>
      </c>
      <c r="DD54" s="2">
        <f t="shared" si="8"/>
      </c>
      <c r="DE54" s="2">
        <f t="shared" si="9"/>
      </c>
    </row>
    <row r="55" spans="1:109" s="2" customFormat="1" ht="12.75" customHeight="1">
      <c r="A55" s="77">
        <f t="shared" si="68"/>
      </c>
      <c r="B55" s="78">
        <f t="shared" si="69"/>
      </c>
      <c r="D55" s="8"/>
      <c r="E55" s="57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6"/>
      <c r="DC55" s="2">
        <v>45</v>
      </c>
      <c r="DD55" s="2">
        <f t="shared" si="8"/>
      </c>
      <c r="DE55" s="2">
        <f t="shared" si="9"/>
      </c>
    </row>
    <row r="56" spans="1:109" s="2" customFormat="1" ht="12.75" customHeight="1">
      <c r="A56" s="77">
        <f t="shared" si="68"/>
      </c>
      <c r="B56" s="78">
        <f t="shared" si="69"/>
      </c>
      <c r="D56" s="8"/>
      <c r="E56" s="57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/>
      <c r="DC56" s="2">
        <v>46</v>
      </c>
      <c r="DD56" s="2">
        <f t="shared" si="8"/>
      </c>
      <c r="DE56" s="2">
        <f t="shared" si="9"/>
      </c>
    </row>
    <row r="57" spans="1:109" s="2" customFormat="1" ht="12.75" customHeight="1">
      <c r="A57" s="77">
        <f t="shared" si="68"/>
      </c>
      <c r="B57" s="78">
        <f t="shared" si="69"/>
      </c>
      <c r="D57" s="8"/>
      <c r="E57" s="5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DC57" s="2">
        <v>47</v>
      </c>
      <c r="DD57" s="2">
        <f t="shared" si="8"/>
      </c>
      <c r="DE57" s="2">
        <f t="shared" si="9"/>
      </c>
    </row>
    <row r="58" spans="1:109" s="2" customFormat="1" ht="12.75" customHeight="1">
      <c r="A58" s="77">
        <f t="shared" si="68"/>
      </c>
      <c r="B58" s="78">
        <f t="shared" si="69"/>
      </c>
      <c r="D58" s="8"/>
      <c r="E58" s="57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/>
      <c r="DC58" s="2">
        <v>48</v>
      </c>
      <c r="DD58" s="2">
        <f t="shared" si="8"/>
      </c>
      <c r="DE58" s="2">
        <f t="shared" si="9"/>
      </c>
    </row>
    <row r="59" spans="1:109" s="2" customFormat="1" ht="12.75" customHeight="1">
      <c r="A59" s="77">
        <f t="shared" si="68"/>
      </c>
      <c r="B59" s="78">
        <f t="shared" si="69"/>
      </c>
      <c r="D59" s="8"/>
      <c r="E59" s="57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6"/>
      <c r="DC59" s="2">
        <v>49</v>
      </c>
      <c r="DD59" s="2">
        <f t="shared" si="8"/>
      </c>
      <c r="DE59" s="2">
        <f t="shared" si="9"/>
      </c>
    </row>
    <row r="60" spans="1:109" s="2" customFormat="1" ht="12.75" customHeight="1">
      <c r="A60" s="77">
        <f t="shared" si="68"/>
      </c>
      <c r="B60" s="78">
        <f t="shared" si="69"/>
      </c>
      <c r="D60" s="8"/>
      <c r="E60" s="57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6"/>
      <c r="DC60" s="2">
        <v>50</v>
      </c>
      <c r="DD60" s="2">
        <f t="shared" si="8"/>
      </c>
      <c r="DE60" s="2">
        <f t="shared" si="9"/>
      </c>
    </row>
    <row r="61" spans="1:109" s="2" customFormat="1" ht="12.75" customHeight="1">
      <c r="A61" s="77">
        <f t="shared" si="68"/>
      </c>
      <c r="B61" s="78">
        <f t="shared" si="69"/>
      </c>
      <c r="D61" s="8"/>
      <c r="E61" s="57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DC61" s="2">
        <v>51</v>
      </c>
      <c r="DD61" s="2">
        <f t="shared" si="8"/>
      </c>
      <c r="DE61" s="2">
        <f t="shared" si="9"/>
      </c>
    </row>
    <row r="62" spans="1:109" s="2" customFormat="1" ht="12.75" customHeight="1">
      <c r="A62" s="77">
        <f t="shared" si="68"/>
      </c>
      <c r="B62" s="78">
        <f t="shared" si="69"/>
      </c>
      <c r="D62" s="8"/>
      <c r="E62" s="5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6"/>
      <c r="DC62" s="2">
        <v>52</v>
      </c>
      <c r="DD62" s="2">
        <f t="shared" si="8"/>
      </c>
      <c r="DE62" s="2">
        <f t="shared" si="9"/>
      </c>
    </row>
    <row r="63" spans="1:109" s="2" customFormat="1" ht="12.75" customHeight="1">
      <c r="A63" s="77">
        <f t="shared" si="68"/>
      </c>
      <c r="B63" s="78">
        <f t="shared" si="69"/>
      </c>
      <c r="D63" s="8"/>
      <c r="E63" s="57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6"/>
      <c r="DC63" s="2">
        <v>53</v>
      </c>
      <c r="DD63" s="2">
        <f t="shared" si="8"/>
      </c>
      <c r="DE63" s="2">
        <f t="shared" si="9"/>
      </c>
    </row>
    <row r="64" spans="1:109" s="2" customFormat="1" ht="12.75" customHeight="1">
      <c r="A64" s="77">
        <f t="shared" si="68"/>
      </c>
      <c r="B64" s="78">
        <f t="shared" si="69"/>
      </c>
      <c r="D64" s="8"/>
      <c r="E64" s="57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6"/>
      <c r="DC64" s="2">
        <v>54</v>
      </c>
      <c r="DD64" s="2">
        <f t="shared" si="8"/>
      </c>
      <c r="DE64" s="2">
        <f t="shared" si="9"/>
      </c>
    </row>
    <row r="65" spans="1:109" s="2" customFormat="1" ht="12.75" customHeight="1">
      <c r="A65" s="77">
        <f t="shared" si="68"/>
      </c>
      <c r="B65" s="78">
        <f t="shared" si="69"/>
      </c>
      <c r="D65" s="8"/>
      <c r="E65" s="57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6"/>
      <c r="DC65" s="2">
        <v>55</v>
      </c>
      <c r="DD65" s="2">
        <f t="shared" si="8"/>
      </c>
      <c r="DE65" s="2">
        <f t="shared" si="9"/>
      </c>
    </row>
    <row r="66" spans="1:109" s="2" customFormat="1" ht="12.75" customHeight="1">
      <c r="A66" s="77">
        <f t="shared" si="68"/>
      </c>
      <c r="B66" s="78">
        <f t="shared" si="69"/>
      </c>
      <c r="D66" s="8"/>
      <c r="E66" s="57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6"/>
      <c r="DC66" s="2">
        <v>56</v>
      </c>
      <c r="DD66" s="2">
        <f t="shared" si="8"/>
      </c>
      <c r="DE66" s="2">
        <f t="shared" si="9"/>
      </c>
    </row>
    <row r="67" spans="1:109" s="2" customFormat="1" ht="12.75" customHeight="1">
      <c r="A67" s="77">
        <f t="shared" si="68"/>
      </c>
      <c r="B67" s="78">
        <f t="shared" si="69"/>
      </c>
      <c r="D67" s="8"/>
      <c r="E67" s="57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6"/>
      <c r="DC67" s="2">
        <v>57</v>
      </c>
      <c r="DD67" s="2">
        <f t="shared" si="8"/>
      </c>
      <c r="DE67" s="2">
        <f t="shared" si="9"/>
      </c>
    </row>
    <row r="68" spans="1:109" s="2" customFormat="1" ht="12.75" customHeight="1">
      <c r="A68" s="77">
        <f t="shared" si="68"/>
      </c>
      <c r="B68" s="78">
        <f t="shared" si="69"/>
      </c>
      <c r="D68" s="8"/>
      <c r="E68" s="57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6"/>
      <c r="DC68" s="2">
        <v>58</v>
      </c>
      <c r="DD68" s="2">
        <f t="shared" si="8"/>
      </c>
      <c r="DE68" s="2">
        <f t="shared" si="9"/>
      </c>
    </row>
    <row r="69" spans="1:109" s="2" customFormat="1" ht="12.75" customHeight="1">
      <c r="A69" s="77">
        <f t="shared" si="68"/>
      </c>
      <c r="B69" s="78">
        <f t="shared" si="69"/>
      </c>
      <c r="D69" s="8"/>
      <c r="E69" s="57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6"/>
      <c r="DC69" s="2">
        <v>59</v>
      </c>
      <c r="DD69" s="2">
        <f t="shared" si="8"/>
      </c>
      <c r="DE69" s="2">
        <f t="shared" si="9"/>
      </c>
    </row>
    <row r="70" spans="1:109" s="2" customFormat="1" ht="12.75" customHeight="1">
      <c r="A70" s="77">
        <f t="shared" si="68"/>
      </c>
      <c r="B70" s="78">
        <f t="shared" si="69"/>
      </c>
      <c r="D70" s="8"/>
      <c r="E70" s="57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6"/>
      <c r="DC70" s="2">
        <v>60</v>
      </c>
      <c r="DD70" s="2">
        <f t="shared" si="8"/>
      </c>
      <c r="DE70" s="2">
        <f t="shared" si="9"/>
      </c>
    </row>
    <row r="71" spans="1:109" s="2" customFormat="1" ht="12.75" customHeight="1">
      <c r="A71" s="77">
        <f t="shared" si="68"/>
      </c>
      <c r="B71" s="78">
        <f t="shared" si="69"/>
      </c>
      <c r="D71" s="8"/>
      <c r="E71" s="57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6"/>
      <c r="DC71" s="2">
        <v>61</v>
      </c>
      <c r="DD71" s="2">
        <f t="shared" si="8"/>
      </c>
      <c r="DE71" s="2">
        <f t="shared" si="9"/>
      </c>
    </row>
    <row r="72" spans="1:109" s="2" customFormat="1" ht="12.75" customHeight="1">
      <c r="A72" s="77">
        <f t="shared" si="68"/>
      </c>
      <c r="B72" s="78">
        <f t="shared" si="69"/>
      </c>
      <c r="D72" s="8"/>
      <c r="E72" s="57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6"/>
      <c r="DC72" s="2">
        <v>62</v>
      </c>
      <c r="DD72" s="2">
        <f t="shared" si="8"/>
      </c>
      <c r="DE72" s="2">
        <f t="shared" si="9"/>
      </c>
    </row>
    <row r="73" spans="1:109" s="2" customFormat="1" ht="12.75" customHeight="1">
      <c r="A73" s="77">
        <f t="shared" si="68"/>
      </c>
      <c r="B73" s="78">
        <f t="shared" si="69"/>
      </c>
      <c r="D73" s="8"/>
      <c r="E73" s="57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6"/>
      <c r="DC73" s="2">
        <v>63</v>
      </c>
      <c r="DD73" s="2">
        <f t="shared" si="8"/>
      </c>
      <c r="DE73" s="2">
        <f t="shared" si="9"/>
      </c>
    </row>
    <row r="74" spans="1:109" s="2" customFormat="1" ht="12.75" customHeight="1">
      <c r="A74" s="77">
        <f t="shared" si="68"/>
      </c>
      <c r="B74" s="78">
        <f t="shared" si="69"/>
      </c>
      <c r="D74" s="8"/>
      <c r="E74" s="57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6"/>
      <c r="DC74" s="2">
        <v>64</v>
      </c>
      <c r="DD74" s="2">
        <f t="shared" si="8"/>
      </c>
      <c r="DE74" s="2">
        <f t="shared" si="9"/>
      </c>
    </row>
    <row r="75" spans="1:109" s="2" customFormat="1" ht="12.75" customHeight="1">
      <c r="A75" s="77">
        <f t="shared" si="68"/>
      </c>
      <c r="B75" s="78">
        <f t="shared" si="69"/>
      </c>
      <c r="D75" s="8"/>
      <c r="E75" s="57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6"/>
      <c r="DC75" s="2">
        <v>65</v>
      </c>
      <c r="DD75" s="2">
        <f t="shared" si="8"/>
      </c>
      <c r="DE75" s="2">
        <f t="shared" si="9"/>
      </c>
    </row>
    <row r="76" spans="1:109" s="2" customFormat="1" ht="12.75" customHeight="1">
      <c r="A76" s="77">
        <f t="shared" si="68"/>
      </c>
      <c r="B76" s="78">
        <f t="shared" si="69"/>
      </c>
      <c r="D76" s="8"/>
      <c r="E76" s="57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6"/>
      <c r="DC76" s="2">
        <v>66</v>
      </c>
      <c r="DD76" s="2">
        <f aca="true" t="shared" si="80" ref="DD76:DD139">IF(DC76&lt;=(DE$7/2*(DE$7-1)),IF(DE75=DE$7,DD75+1,DD75),"")</f>
      </c>
      <c r="DE76" s="2">
        <f aca="true" t="shared" si="81" ref="DE76:DE139">IF(DC76&lt;=(DE$7/2*(DE$7-1)),IF(DE75=DE$7,DD76+1,DE75+1),"")</f>
      </c>
    </row>
    <row r="77" spans="1:109" s="2" customFormat="1" ht="12.75" customHeight="1">
      <c r="A77" s="77">
        <f t="shared" si="68"/>
      </c>
      <c r="B77" s="78">
        <f t="shared" si="69"/>
      </c>
      <c r="D77" s="8"/>
      <c r="E77" s="57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6"/>
      <c r="DC77" s="2">
        <v>67</v>
      </c>
      <c r="DD77" s="2">
        <f t="shared" si="80"/>
      </c>
      <c r="DE77" s="2">
        <f t="shared" si="81"/>
      </c>
    </row>
    <row r="78" spans="1:109" s="2" customFormat="1" ht="12.75" customHeight="1">
      <c r="A78" s="77">
        <f t="shared" si="68"/>
      </c>
      <c r="B78" s="78">
        <f t="shared" si="69"/>
      </c>
      <c r="D78" s="8"/>
      <c r="E78" s="57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6"/>
      <c r="DC78" s="2">
        <v>68</v>
      </c>
      <c r="DD78" s="2">
        <f t="shared" si="80"/>
      </c>
      <c r="DE78" s="2">
        <f t="shared" si="81"/>
      </c>
    </row>
    <row r="79" spans="1:109" s="2" customFormat="1" ht="12.75" customHeight="1">
      <c r="A79" s="77">
        <f t="shared" si="68"/>
      </c>
      <c r="B79" s="78">
        <f t="shared" si="69"/>
      </c>
      <c r="D79" s="8"/>
      <c r="E79" s="57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6"/>
      <c r="DC79" s="2">
        <v>69</v>
      </c>
      <c r="DD79" s="2">
        <f t="shared" si="80"/>
      </c>
      <c r="DE79" s="2">
        <f t="shared" si="81"/>
      </c>
    </row>
    <row r="80" spans="1:109" s="2" customFormat="1" ht="12.75" customHeight="1">
      <c r="A80" s="77">
        <f t="shared" si="68"/>
      </c>
      <c r="B80" s="78">
        <f t="shared" si="69"/>
      </c>
      <c r="D80" s="8"/>
      <c r="E80" s="57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6"/>
      <c r="DC80" s="2">
        <v>70</v>
      </c>
      <c r="DD80" s="2">
        <f t="shared" si="80"/>
      </c>
      <c r="DE80" s="2">
        <f t="shared" si="81"/>
      </c>
    </row>
    <row r="81" spans="1:109" s="2" customFormat="1" ht="12.75" customHeight="1">
      <c r="A81" s="77">
        <f t="shared" si="68"/>
      </c>
      <c r="B81" s="78">
        <f t="shared" si="69"/>
      </c>
      <c r="D81" s="8"/>
      <c r="E81" s="57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6"/>
      <c r="DC81" s="2">
        <v>71</v>
      </c>
      <c r="DD81" s="2">
        <f t="shared" si="80"/>
      </c>
      <c r="DE81" s="2">
        <f t="shared" si="81"/>
      </c>
    </row>
    <row r="82" spans="1:109" s="2" customFormat="1" ht="12.75" customHeight="1">
      <c r="A82" s="77">
        <f t="shared" si="68"/>
      </c>
      <c r="B82" s="78">
        <f t="shared" si="69"/>
      </c>
      <c r="D82" s="8"/>
      <c r="E82" s="57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6"/>
      <c r="DC82" s="2">
        <v>72</v>
      </c>
      <c r="DD82" s="2">
        <f t="shared" si="80"/>
      </c>
      <c r="DE82" s="2">
        <f t="shared" si="81"/>
      </c>
    </row>
    <row r="83" spans="1:109" s="2" customFormat="1" ht="12.75" customHeight="1">
      <c r="A83" s="77">
        <f t="shared" si="68"/>
      </c>
      <c r="B83" s="78">
        <f t="shared" si="69"/>
      </c>
      <c r="D83" s="8"/>
      <c r="E83" s="57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6"/>
      <c r="DC83" s="2">
        <v>73</v>
      </c>
      <c r="DD83" s="2">
        <f t="shared" si="80"/>
      </c>
      <c r="DE83" s="2">
        <f t="shared" si="81"/>
      </c>
    </row>
    <row r="84" spans="1:109" s="2" customFormat="1" ht="12.75" customHeight="1">
      <c r="A84" s="77">
        <f t="shared" si="68"/>
      </c>
      <c r="B84" s="78">
        <f t="shared" si="69"/>
      </c>
      <c r="D84" s="8"/>
      <c r="E84" s="57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6"/>
      <c r="DC84" s="2">
        <v>74</v>
      </c>
      <c r="DD84" s="2">
        <f t="shared" si="80"/>
      </c>
      <c r="DE84" s="2">
        <f t="shared" si="81"/>
      </c>
    </row>
    <row r="85" spans="1:109" s="2" customFormat="1" ht="12.75" customHeight="1">
      <c r="A85" s="77">
        <f t="shared" si="68"/>
      </c>
      <c r="B85" s="78">
        <f t="shared" si="69"/>
      </c>
      <c r="D85" s="8"/>
      <c r="E85" s="57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6"/>
      <c r="DC85" s="2">
        <v>75</v>
      </c>
      <c r="DD85" s="2">
        <f t="shared" si="80"/>
      </c>
      <c r="DE85" s="2">
        <f t="shared" si="81"/>
      </c>
    </row>
    <row r="86" spans="1:109" s="2" customFormat="1" ht="12.75" customHeight="1">
      <c r="A86" s="77">
        <f t="shared" si="68"/>
      </c>
      <c r="B86" s="78">
        <f t="shared" si="69"/>
      </c>
      <c r="D86" s="8"/>
      <c r="E86" s="57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6"/>
      <c r="DC86" s="2">
        <v>76</v>
      </c>
      <c r="DD86" s="2">
        <f t="shared" si="80"/>
      </c>
      <c r="DE86" s="2">
        <f t="shared" si="81"/>
      </c>
    </row>
    <row r="87" spans="1:109" s="2" customFormat="1" ht="12.75" customHeight="1">
      <c r="A87" s="77">
        <f t="shared" si="68"/>
      </c>
      <c r="B87" s="78">
        <f t="shared" si="69"/>
      </c>
      <c r="D87" s="8"/>
      <c r="E87" s="57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6"/>
      <c r="DC87" s="2">
        <v>77</v>
      </c>
      <c r="DD87" s="2">
        <f t="shared" si="80"/>
      </c>
      <c r="DE87" s="2">
        <f t="shared" si="81"/>
      </c>
    </row>
    <row r="88" spans="1:109" s="2" customFormat="1" ht="12.75" customHeight="1">
      <c r="A88" s="77">
        <f t="shared" si="68"/>
      </c>
      <c r="B88" s="78">
        <f t="shared" si="69"/>
      </c>
      <c r="D88" s="8"/>
      <c r="E88" s="57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6"/>
      <c r="DC88" s="2">
        <v>78</v>
      </c>
      <c r="DD88" s="2">
        <f t="shared" si="80"/>
      </c>
      <c r="DE88" s="2">
        <f t="shared" si="81"/>
      </c>
    </row>
    <row r="89" spans="1:109" s="2" customFormat="1" ht="12.75" customHeight="1">
      <c r="A89" s="77">
        <f t="shared" si="68"/>
      </c>
      <c r="B89" s="78">
        <f t="shared" si="69"/>
      </c>
      <c r="D89" s="8"/>
      <c r="E89" s="57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6"/>
      <c r="DC89" s="2">
        <v>79</v>
      </c>
      <c r="DD89" s="2">
        <f t="shared" si="80"/>
      </c>
      <c r="DE89" s="2">
        <f t="shared" si="81"/>
      </c>
    </row>
    <row r="90" spans="1:109" s="2" customFormat="1" ht="12.75" customHeight="1">
      <c r="A90" s="77">
        <f t="shared" si="68"/>
      </c>
      <c r="B90" s="78">
        <f t="shared" si="69"/>
      </c>
      <c r="D90" s="8"/>
      <c r="E90" s="57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6"/>
      <c r="DC90" s="2">
        <v>80</v>
      </c>
      <c r="DD90" s="2">
        <f t="shared" si="80"/>
      </c>
      <c r="DE90" s="2">
        <f t="shared" si="81"/>
      </c>
    </row>
    <row r="91" spans="1:109" s="2" customFormat="1" ht="12.75" customHeight="1">
      <c r="A91" s="77">
        <f t="shared" si="68"/>
      </c>
      <c r="B91" s="78">
        <f t="shared" si="69"/>
      </c>
      <c r="D91" s="8"/>
      <c r="E91" s="57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6"/>
      <c r="DC91" s="2">
        <v>81</v>
      </c>
      <c r="DD91" s="2">
        <f t="shared" si="80"/>
      </c>
      <c r="DE91" s="2">
        <f t="shared" si="81"/>
      </c>
    </row>
    <row r="92" spans="1:109" s="2" customFormat="1" ht="12.75" customHeight="1">
      <c r="A92" s="77">
        <f t="shared" si="68"/>
      </c>
      <c r="B92" s="78">
        <f t="shared" si="69"/>
      </c>
      <c r="D92" s="8"/>
      <c r="E92" s="57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6"/>
      <c r="DC92" s="2">
        <v>82</v>
      </c>
      <c r="DD92" s="2">
        <f t="shared" si="80"/>
      </c>
      <c r="DE92" s="2">
        <f t="shared" si="81"/>
      </c>
    </row>
    <row r="93" spans="1:109" s="2" customFormat="1" ht="12.75" customHeight="1">
      <c r="A93" s="77">
        <f t="shared" si="68"/>
      </c>
      <c r="B93" s="78">
        <f t="shared" si="69"/>
      </c>
      <c r="D93" s="8"/>
      <c r="E93" s="57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6"/>
      <c r="DC93" s="2">
        <v>83</v>
      </c>
      <c r="DD93" s="2">
        <f t="shared" si="80"/>
      </c>
      <c r="DE93" s="2">
        <f t="shared" si="81"/>
      </c>
    </row>
    <row r="94" spans="1:109" s="2" customFormat="1" ht="12.75" customHeight="1">
      <c r="A94" s="77">
        <f t="shared" si="68"/>
      </c>
      <c r="B94" s="78">
        <f t="shared" si="69"/>
      </c>
      <c r="D94" s="8"/>
      <c r="E94" s="57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6"/>
      <c r="DC94" s="2">
        <v>84</v>
      </c>
      <c r="DD94" s="2">
        <f t="shared" si="80"/>
      </c>
      <c r="DE94" s="2">
        <f t="shared" si="81"/>
      </c>
    </row>
    <row r="95" spans="1:109" s="2" customFormat="1" ht="12.75" customHeight="1">
      <c r="A95" s="77">
        <f t="shared" si="68"/>
      </c>
      <c r="B95" s="78">
        <f t="shared" si="69"/>
      </c>
      <c r="D95" s="8"/>
      <c r="E95" s="57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6"/>
      <c r="DC95" s="2">
        <v>85</v>
      </c>
      <c r="DD95" s="2">
        <f t="shared" si="80"/>
      </c>
      <c r="DE95" s="2">
        <f t="shared" si="81"/>
      </c>
    </row>
    <row r="96" spans="1:109" s="2" customFormat="1" ht="12.75" customHeight="1">
      <c r="A96" s="77">
        <f t="shared" si="68"/>
      </c>
      <c r="B96" s="78">
        <f t="shared" si="69"/>
      </c>
      <c r="D96" s="8"/>
      <c r="E96" s="57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6"/>
      <c r="DC96" s="2">
        <v>86</v>
      </c>
      <c r="DD96" s="2">
        <f t="shared" si="80"/>
      </c>
      <c r="DE96" s="2">
        <f t="shared" si="81"/>
      </c>
    </row>
    <row r="97" spans="1:109" s="2" customFormat="1" ht="12.75" customHeight="1">
      <c r="A97" s="77">
        <f t="shared" si="68"/>
      </c>
      <c r="B97" s="78">
        <f t="shared" si="69"/>
      </c>
      <c r="D97" s="8"/>
      <c r="E97" s="57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6"/>
      <c r="DC97" s="2">
        <v>87</v>
      </c>
      <c r="DD97" s="2">
        <f t="shared" si="80"/>
      </c>
      <c r="DE97" s="2">
        <f t="shared" si="81"/>
      </c>
    </row>
    <row r="98" spans="1:109" s="2" customFormat="1" ht="12.75" customHeight="1">
      <c r="A98" s="77">
        <f t="shared" si="68"/>
      </c>
      <c r="B98" s="78">
        <f t="shared" si="69"/>
      </c>
      <c r="D98" s="8"/>
      <c r="E98" s="57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6"/>
      <c r="DC98" s="2">
        <v>88</v>
      </c>
      <c r="DD98" s="2">
        <f t="shared" si="80"/>
      </c>
      <c r="DE98" s="2">
        <f t="shared" si="81"/>
      </c>
    </row>
    <row r="99" spans="1:109" s="2" customFormat="1" ht="12.75" customHeight="1">
      <c r="A99" s="77">
        <f t="shared" si="68"/>
      </c>
      <c r="B99" s="78">
        <f t="shared" si="69"/>
      </c>
      <c r="D99" s="8"/>
      <c r="E99" s="57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6"/>
      <c r="DC99" s="2">
        <v>89</v>
      </c>
      <c r="DD99" s="2">
        <f t="shared" si="80"/>
      </c>
      <c r="DE99" s="2">
        <f t="shared" si="81"/>
      </c>
    </row>
    <row r="100" spans="1:109" s="2" customFormat="1" ht="12.75" customHeight="1">
      <c r="A100" s="77">
        <f t="shared" si="68"/>
      </c>
      <c r="B100" s="78">
        <f t="shared" si="69"/>
      </c>
      <c r="D100" s="8"/>
      <c r="E100" s="57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6"/>
      <c r="DC100" s="2">
        <v>90</v>
      </c>
      <c r="DD100" s="2">
        <f t="shared" si="80"/>
      </c>
      <c r="DE100" s="2">
        <f t="shared" si="81"/>
      </c>
    </row>
    <row r="101" spans="1:109" s="2" customFormat="1" ht="12.75" customHeight="1">
      <c r="A101" s="77">
        <f t="shared" si="68"/>
      </c>
      <c r="B101" s="78">
        <f t="shared" si="69"/>
      </c>
      <c r="D101" s="8"/>
      <c r="E101" s="57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6"/>
      <c r="DC101" s="2">
        <v>91</v>
      </c>
      <c r="DD101" s="2">
        <f t="shared" si="80"/>
      </c>
      <c r="DE101" s="2">
        <f t="shared" si="81"/>
      </c>
    </row>
    <row r="102" spans="1:109" s="2" customFormat="1" ht="12.75" customHeight="1">
      <c r="A102" s="77">
        <f t="shared" si="68"/>
      </c>
      <c r="B102" s="78">
        <f t="shared" si="69"/>
      </c>
      <c r="D102" s="8"/>
      <c r="E102" s="57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6"/>
      <c r="DC102" s="2">
        <v>92</v>
      </c>
      <c r="DD102" s="2">
        <f t="shared" si="80"/>
      </c>
      <c r="DE102" s="2">
        <f t="shared" si="81"/>
      </c>
    </row>
    <row r="103" spans="1:109" s="2" customFormat="1" ht="12.75" customHeight="1">
      <c r="A103" s="77">
        <f t="shared" si="68"/>
      </c>
      <c r="B103" s="78">
        <f t="shared" si="69"/>
      </c>
      <c r="D103" s="8"/>
      <c r="E103" s="57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6"/>
      <c r="DC103" s="2">
        <v>93</v>
      </c>
      <c r="DD103" s="2">
        <f t="shared" si="80"/>
      </c>
      <c r="DE103" s="2">
        <f t="shared" si="81"/>
      </c>
    </row>
    <row r="104" spans="1:109" s="2" customFormat="1" ht="12.75" customHeight="1">
      <c r="A104" s="77">
        <f t="shared" si="68"/>
      </c>
      <c r="B104" s="78">
        <f t="shared" si="69"/>
      </c>
      <c r="D104" s="8"/>
      <c r="E104" s="57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6"/>
      <c r="DC104" s="2">
        <v>94</v>
      </c>
      <c r="DD104" s="2">
        <f t="shared" si="80"/>
      </c>
      <c r="DE104" s="2">
        <f t="shared" si="81"/>
      </c>
    </row>
    <row r="105" spans="1:109" s="2" customFormat="1" ht="12.75" customHeight="1">
      <c r="A105" s="77">
        <f t="shared" si="68"/>
      </c>
      <c r="B105" s="78">
        <f t="shared" si="69"/>
      </c>
      <c r="D105" s="8"/>
      <c r="E105" s="57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6"/>
      <c r="DC105" s="2">
        <v>95</v>
      </c>
      <c r="DD105" s="2">
        <f t="shared" si="80"/>
      </c>
      <c r="DE105" s="2">
        <f t="shared" si="81"/>
      </c>
    </row>
    <row r="106" spans="1:109" s="2" customFormat="1" ht="12.75" customHeight="1">
      <c r="A106" s="77">
        <f t="shared" si="68"/>
      </c>
      <c r="B106" s="78">
        <f t="shared" si="69"/>
      </c>
      <c r="D106" s="8"/>
      <c r="E106" s="57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6"/>
      <c r="DC106" s="2">
        <v>96</v>
      </c>
      <c r="DD106" s="2">
        <f t="shared" si="80"/>
      </c>
      <c r="DE106" s="2">
        <f t="shared" si="81"/>
      </c>
    </row>
    <row r="107" spans="1:109" s="2" customFormat="1" ht="12.75" customHeight="1">
      <c r="A107" s="77">
        <f aca="true" t="shared" si="82" ref="A107:A170">IF(E$37&lt;21,IF(ISNUMBER(DD76),CONCATENATE(INDEX(E$41:BB$41,1,DD76),"-",INDEX(E$41:BB$41,1,DE76)),""),"")</f>
      </c>
      <c r="B107" s="78">
        <f aca="true" t="shared" si="83" ref="B107:B170">IF(E$28&lt;21,IF(ISNUMBER(DD76),IF(INDEX($CH$9:$DA$28,DE76,DD76)&gt;0,"sig","not sig"),""),"")</f>
      </c>
      <c r="D107" s="8"/>
      <c r="E107" s="57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6"/>
      <c r="DC107" s="2">
        <v>97</v>
      </c>
      <c r="DD107" s="2">
        <f t="shared" si="80"/>
      </c>
      <c r="DE107" s="2">
        <f t="shared" si="81"/>
      </c>
    </row>
    <row r="108" spans="1:109" s="2" customFormat="1" ht="12.75" customHeight="1">
      <c r="A108" s="77">
        <f t="shared" si="82"/>
      </c>
      <c r="B108" s="78">
        <f t="shared" si="83"/>
      </c>
      <c r="D108" s="8"/>
      <c r="E108" s="57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6"/>
      <c r="DC108" s="2">
        <v>98</v>
      </c>
      <c r="DD108" s="2">
        <f t="shared" si="80"/>
      </c>
      <c r="DE108" s="2">
        <f t="shared" si="81"/>
      </c>
    </row>
    <row r="109" spans="1:109" s="2" customFormat="1" ht="12.75" customHeight="1">
      <c r="A109" s="77">
        <f t="shared" si="82"/>
      </c>
      <c r="B109" s="78">
        <f t="shared" si="83"/>
      </c>
      <c r="D109" s="8"/>
      <c r="E109" s="57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6"/>
      <c r="DC109" s="2">
        <v>99</v>
      </c>
      <c r="DD109" s="2">
        <f t="shared" si="80"/>
      </c>
      <c r="DE109" s="2">
        <f t="shared" si="81"/>
      </c>
    </row>
    <row r="110" spans="1:109" s="2" customFormat="1" ht="12.75" customHeight="1">
      <c r="A110" s="77">
        <f t="shared" si="82"/>
      </c>
      <c r="B110" s="78">
        <f t="shared" si="83"/>
      </c>
      <c r="D110" s="8"/>
      <c r="E110" s="57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6"/>
      <c r="DC110" s="2">
        <v>100</v>
      </c>
      <c r="DD110" s="2">
        <f t="shared" si="80"/>
      </c>
      <c r="DE110" s="2">
        <f t="shared" si="81"/>
      </c>
    </row>
    <row r="111" spans="1:109" s="2" customFormat="1" ht="12.75" customHeight="1">
      <c r="A111" s="77">
        <f t="shared" si="82"/>
      </c>
      <c r="B111" s="78">
        <f t="shared" si="83"/>
      </c>
      <c r="D111" s="8"/>
      <c r="E111" s="57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6"/>
      <c r="DC111" s="2">
        <v>101</v>
      </c>
      <c r="DD111" s="2">
        <f t="shared" si="80"/>
      </c>
      <c r="DE111" s="2">
        <f t="shared" si="81"/>
      </c>
    </row>
    <row r="112" spans="1:109" s="2" customFormat="1" ht="12.75" customHeight="1">
      <c r="A112" s="77">
        <f t="shared" si="82"/>
      </c>
      <c r="B112" s="78">
        <f t="shared" si="83"/>
      </c>
      <c r="D112" s="8"/>
      <c r="E112" s="57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6"/>
      <c r="DC112" s="2">
        <v>102</v>
      </c>
      <c r="DD112" s="2">
        <f t="shared" si="80"/>
      </c>
      <c r="DE112" s="2">
        <f t="shared" si="81"/>
      </c>
    </row>
    <row r="113" spans="1:109" s="2" customFormat="1" ht="12.75" customHeight="1">
      <c r="A113" s="77">
        <f t="shared" si="82"/>
      </c>
      <c r="B113" s="78">
        <f t="shared" si="83"/>
      </c>
      <c r="D113" s="8"/>
      <c r="E113" s="57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6"/>
      <c r="DC113" s="2">
        <v>103</v>
      </c>
      <c r="DD113" s="2">
        <f t="shared" si="80"/>
      </c>
      <c r="DE113" s="2">
        <f t="shared" si="81"/>
      </c>
    </row>
    <row r="114" spans="1:109" s="2" customFormat="1" ht="12.75" customHeight="1">
      <c r="A114" s="77">
        <f t="shared" si="82"/>
      </c>
      <c r="B114" s="78">
        <f t="shared" si="83"/>
      </c>
      <c r="D114" s="8"/>
      <c r="E114" s="57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6"/>
      <c r="DC114" s="2">
        <v>104</v>
      </c>
      <c r="DD114" s="2">
        <f t="shared" si="80"/>
      </c>
      <c r="DE114" s="2">
        <f t="shared" si="81"/>
      </c>
    </row>
    <row r="115" spans="1:109" s="2" customFormat="1" ht="12.75" customHeight="1">
      <c r="A115" s="77">
        <f t="shared" si="82"/>
      </c>
      <c r="B115" s="78">
        <f t="shared" si="83"/>
      </c>
      <c r="D115" s="8"/>
      <c r="E115" s="57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6"/>
      <c r="DC115" s="2">
        <v>105</v>
      </c>
      <c r="DD115" s="2">
        <f t="shared" si="80"/>
      </c>
      <c r="DE115" s="2">
        <f t="shared" si="81"/>
      </c>
    </row>
    <row r="116" spans="1:109" s="2" customFormat="1" ht="12.75" customHeight="1">
      <c r="A116" s="77">
        <f t="shared" si="82"/>
      </c>
      <c r="B116" s="78">
        <f t="shared" si="83"/>
      </c>
      <c r="D116" s="8"/>
      <c r="E116" s="57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DC116" s="2">
        <v>106</v>
      </c>
      <c r="DD116" s="2">
        <f t="shared" si="80"/>
      </c>
      <c r="DE116" s="2">
        <f t="shared" si="81"/>
      </c>
    </row>
    <row r="117" spans="1:109" s="2" customFormat="1" ht="12.75" customHeight="1">
      <c r="A117" s="77">
        <f t="shared" si="82"/>
      </c>
      <c r="B117" s="78">
        <f t="shared" si="83"/>
      </c>
      <c r="D117" s="8"/>
      <c r="E117" s="57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6"/>
      <c r="DC117" s="2">
        <v>107</v>
      </c>
      <c r="DD117" s="2">
        <f t="shared" si="80"/>
      </c>
      <c r="DE117" s="2">
        <f t="shared" si="81"/>
      </c>
    </row>
    <row r="118" spans="1:109" s="2" customFormat="1" ht="12.75" customHeight="1">
      <c r="A118" s="77">
        <f t="shared" si="82"/>
      </c>
      <c r="B118" s="78">
        <f t="shared" si="83"/>
      </c>
      <c r="D118" s="8"/>
      <c r="E118" s="57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6"/>
      <c r="DC118" s="2">
        <v>108</v>
      </c>
      <c r="DD118" s="2">
        <f t="shared" si="80"/>
      </c>
      <c r="DE118" s="2">
        <f t="shared" si="81"/>
      </c>
    </row>
    <row r="119" spans="1:109" s="2" customFormat="1" ht="12.75" customHeight="1">
      <c r="A119" s="77">
        <f t="shared" si="82"/>
      </c>
      <c r="B119" s="78">
        <f t="shared" si="83"/>
      </c>
      <c r="D119" s="8"/>
      <c r="E119" s="57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6"/>
      <c r="DC119" s="2">
        <v>109</v>
      </c>
      <c r="DD119" s="2">
        <f t="shared" si="80"/>
      </c>
      <c r="DE119" s="2">
        <f t="shared" si="81"/>
      </c>
    </row>
    <row r="120" spans="1:109" s="2" customFormat="1" ht="12.75" customHeight="1">
      <c r="A120" s="77">
        <f t="shared" si="82"/>
      </c>
      <c r="B120" s="78">
        <f t="shared" si="83"/>
      </c>
      <c r="D120" s="8"/>
      <c r="E120" s="57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DC120" s="2">
        <v>110</v>
      </c>
      <c r="DD120" s="2">
        <f t="shared" si="80"/>
      </c>
      <c r="DE120" s="2">
        <f t="shared" si="81"/>
      </c>
    </row>
    <row r="121" spans="1:109" s="2" customFormat="1" ht="12.75" customHeight="1">
      <c r="A121" s="77">
        <f t="shared" si="82"/>
      </c>
      <c r="B121" s="78">
        <f t="shared" si="83"/>
      </c>
      <c r="D121" s="8"/>
      <c r="E121" s="57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DC121" s="2">
        <v>111</v>
      </c>
      <c r="DD121" s="2">
        <f t="shared" si="80"/>
      </c>
      <c r="DE121" s="2">
        <f t="shared" si="81"/>
      </c>
    </row>
    <row r="122" spans="1:109" s="2" customFormat="1" ht="12.75" customHeight="1">
      <c r="A122" s="77">
        <f t="shared" si="82"/>
      </c>
      <c r="B122" s="78">
        <f t="shared" si="83"/>
      </c>
      <c r="D122" s="8"/>
      <c r="E122" s="57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6"/>
      <c r="DC122" s="2">
        <v>112</v>
      </c>
      <c r="DD122" s="2">
        <f t="shared" si="80"/>
      </c>
      <c r="DE122" s="2">
        <f t="shared" si="81"/>
      </c>
    </row>
    <row r="123" spans="1:109" s="2" customFormat="1" ht="12.75" customHeight="1">
      <c r="A123" s="77">
        <f t="shared" si="82"/>
      </c>
      <c r="B123" s="78">
        <f t="shared" si="83"/>
      </c>
      <c r="D123" s="8"/>
      <c r="E123" s="57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6"/>
      <c r="DC123" s="2">
        <v>113</v>
      </c>
      <c r="DD123" s="2">
        <f t="shared" si="80"/>
      </c>
      <c r="DE123" s="2">
        <f t="shared" si="81"/>
      </c>
    </row>
    <row r="124" spans="1:109" s="2" customFormat="1" ht="12.75" customHeight="1">
      <c r="A124" s="77">
        <f t="shared" si="82"/>
      </c>
      <c r="B124" s="78">
        <f t="shared" si="83"/>
      </c>
      <c r="D124" s="8"/>
      <c r="E124" s="57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6"/>
      <c r="DC124" s="2">
        <v>114</v>
      </c>
      <c r="DD124" s="2">
        <f t="shared" si="80"/>
      </c>
      <c r="DE124" s="2">
        <f t="shared" si="81"/>
      </c>
    </row>
    <row r="125" spans="1:109" s="2" customFormat="1" ht="12.75" customHeight="1">
      <c r="A125" s="77">
        <f t="shared" si="82"/>
      </c>
      <c r="B125" s="78">
        <f t="shared" si="83"/>
      </c>
      <c r="D125" s="8"/>
      <c r="E125" s="57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6"/>
      <c r="DC125" s="2">
        <v>115</v>
      </c>
      <c r="DD125" s="2">
        <f t="shared" si="80"/>
      </c>
      <c r="DE125" s="2">
        <f t="shared" si="81"/>
      </c>
    </row>
    <row r="126" spans="1:109" s="2" customFormat="1" ht="12.75" customHeight="1">
      <c r="A126" s="77">
        <f t="shared" si="82"/>
      </c>
      <c r="B126" s="78">
        <f t="shared" si="83"/>
      </c>
      <c r="D126" s="8"/>
      <c r="E126" s="57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6"/>
      <c r="DC126" s="2">
        <v>116</v>
      </c>
      <c r="DD126" s="2">
        <f t="shared" si="80"/>
      </c>
      <c r="DE126" s="2">
        <f t="shared" si="81"/>
      </c>
    </row>
    <row r="127" spans="1:109" s="2" customFormat="1" ht="12.75" customHeight="1">
      <c r="A127" s="77">
        <f t="shared" si="82"/>
      </c>
      <c r="B127" s="78">
        <f t="shared" si="83"/>
      </c>
      <c r="D127" s="8"/>
      <c r="E127" s="57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6"/>
      <c r="DC127" s="2">
        <v>117</v>
      </c>
      <c r="DD127" s="2">
        <f t="shared" si="80"/>
      </c>
      <c r="DE127" s="2">
        <f t="shared" si="81"/>
      </c>
    </row>
    <row r="128" spans="1:109" s="2" customFormat="1" ht="12.75" customHeight="1">
      <c r="A128" s="77">
        <f t="shared" si="82"/>
      </c>
      <c r="B128" s="78">
        <f t="shared" si="83"/>
      </c>
      <c r="D128" s="8"/>
      <c r="E128" s="57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6"/>
      <c r="DC128" s="2">
        <v>118</v>
      </c>
      <c r="DD128" s="2">
        <f t="shared" si="80"/>
      </c>
      <c r="DE128" s="2">
        <f t="shared" si="81"/>
      </c>
    </row>
    <row r="129" spans="1:109" s="2" customFormat="1" ht="12.75" customHeight="1">
      <c r="A129" s="77">
        <f t="shared" si="82"/>
      </c>
      <c r="B129" s="78">
        <f t="shared" si="83"/>
      </c>
      <c r="D129" s="8"/>
      <c r="E129" s="57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6"/>
      <c r="DC129" s="2">
        <v>119</v>
      </c>
      <c r="DD129" s="2">
        <f t="shared" si="80"/>
      </c>
      <c r="DE129" s="2">
        <f t="shared" si="81"/>
      </c>
    </row>
    <row r="130" spans="1:109" s="2" customFormat="1" ht="12.75" customHeight="1">
      <c r="A130" s="77">
        <f t="shared" si="82"/>
      </c>
      <c r="B130" s="78">
        <f t="shared" si="83"/>
      </c>
      <c r="D130" s="8"/>
      <c r="E130" s="57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6"/>
      <c r="DC130" s="2">
        <v>120</v>
      </c>
      <c r="DD130" s="2">
        <f t="shared" si="80"/>
      </c>
      <c r="DE130" s="2">
        <f t="shared" si="81"/>
      </c>
    </row>
    <row r="131" spans="1:109" s="2" customFormat="1" ht="12.75" customHeight="1">
      <c r="A131" s="77">
        <f t="shared" si="82"/>
      </c>
      <c r="B131" s="78">
        <f t="shared" si="83"/>
      </c>
      <c r="D131" s="8"/>
      <c r="E131" s="57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6"/>
      <c r="DC131" s="2">
        <v>121</v>
      </c>
      <c r="DD131" s="2">
        <f t="shared" si="80"/>
      </c>
      <c r="DE131" s="2">
        <f t="shared" si="81"/>
      </c>
    </row>
    <row r="132" spans="1:109" s="2" customFormat="1" ht="12.75" customHeight="1">
      <c r="A132" s="77">
        <f t="shared" si="82"/>
      </c>
      <c r="B132" s="78">
        <f t="shared" si="83"/>
      </c>
      <c r="D132" s="8"/>
      <c r="E132" s="57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6"/>
      <c r="DC132" s="2">
        <v>122</v>
      </c>
      <c r="DD132" s="2">
        <f t="shared" si="80"/>
      </c>
      <c r="DE132" s="2">
        <f t="shared" si="81"/>
      </c>
    </row>
    <row r="133" spans="1:109" s="2" customFormat="1" ht="12.75" customHeight="1">
      <c r="A133" s="77">
        <f t="shared" si="82"/>
      </c>
      <c r="B133" s="78">
        <f t="shared" si="83"/>
      </c>
      <c r="D133" s="8"/>
      <c r="E133" s="57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6"/>
      <c r="DC133" s="2">
        <v>123</v>
      </c>
      <c r="DD133" s="2">
        <f t="shared" si="80"/>
      </c>
      <c r="DE133" s="2">
        <f t="shared" si="81"/>
      </c>
    </row>
    <row r="134" spans="1:109" s="2" customFormat="1" ht="12.75" customHeight="1">
      <c r="A134" s="77">
        <f t="shared" si="82"/>
      </c>
      <c r="B134" s="78">
        <f t="shared" si="83"/>
      </c>
      <c r="D134" s="8"/>
      <c r="E134" s="57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6"/>
      <c r="DC134" s="2">
        <v>124</v>
      </c>
      <c r="DD134" s="2">
        <f t="shared" si="80"/>
      </c>
      <c r="DE134" s="2">
        <f t="shared" si="81"/>
      </c>
    </row>
    <row r="135" spans="1:109" s="2" customFormat="1" ht="12.75" customHeight="1">
      <c r="A135" s="77">
        <f t="shared" si="82"/>
      </c>
      <c r="B135" s="78">
        <f t="shared" si="83"/>
      </c>
      <c r="D135" s="8"/>
      <c r="E135" s="57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6"/>
      <c r="DC135" s="2">
        <v>125</v>
      </c>
      <c r="DD135" s="2">
        <f t="shared" si="80"/>
      </c>
      <c r="DE135" s="2">
        <f t="shared" si="81"/>
      </c>
    </row>
    <row r="136" spans="1:109" s="2" customFormat="1" ht="12.75" customHeight="1">
      <c r="A136" s="77">
        <f t="shared" si="82"/>
      </c>
      <c r="B136" s="78">
        <f t="shared" si="83"/>
      </c>
      <c r="D136" s="8"/>
      <c r="E136" s="57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6"/>
      <c r="DC136" s="2">
        <v>126</v>
      </c>
      <c r="DD136" s="2">
        <f t="shared" si="80"/>
      </c>
      <c r="DE136" s="2">
        <f t="shared" si="81"/>
      </c>
    </row>
    <row r="137" spans="1:109" s="2" customFormat="1" ht="12.75" customHeight="1">
      <c r="A137" s="77">
        <f t="shared" si="82"/>
      </c>
      <c r="B137" s="78">
        <f t="shared" si="83"/>
      </c>
      <c r="D137" s="8"/>
      <c r="E137" s="57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6"/>
      <c r="DC137" s="2">
        <v>127</v>
      </c>
      <c r="DD137" s="2">
        <f t="shared" si="80"/>
      </c>
      <c r="DE137" s="2">
        <f t="shared" si="81"/>
      </c>
    </row>
    <row r="138" spans="1:109" s="2" customFormat="1" ht="12.75" customHeight="1">
      <c r="A138" s="77">
        <f t="shared" si="82"/>
      </c>
      <c r="B138" s="78">
        <f t="shared" si="83"/>
      </c>
      <c r="D138" s="8"/>
      <c r="E138" s="57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6"/>
      <c r="DC138" s="2">
        <v>128</v>
      </c>
      <c r="DD138" s="2">
        <f t="shared" si="80"/>
      </c>
      <c r="DE138" s="2">
        <f t="shared" si="81"/>
      </c>
    </row>
    <row r="139" spans="1:109" s="2" customFormat="1" ht="12.75" customHeight="1">
      <c r="A139" s="77">
        <f t="shared" si="82"/>
      </c>
      <c r="B139" s="78">
        <f t="shared" si="83"/>
      </c>
      <c r="D139" s="8"/>
      <c r="E139" s="57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6"/>
      <c r="DC139" s="2">
        <v>129</v>
      </c>
      <c r="DD139" s="2">
        <f t="shared" si="80"/>
      </c>
      <c r="DE139" s="2">
        <f t="shared" si="81"/>
      </c>
    </row>
    <row r="140" spans="1:109" s="2" customFormat="1" ht="12.75" customHeight="1">
      <c r="A140" s="77">
        <f t="shared" si="82"/>
      </c>
      <c r="B140" s="78">
        <f t="shared" si="83"/>
      </c>
      <c r="D140" s="8"/>
      <c r="E140" s="57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6"/>
      <c r="DC140" s="2">
        <v>130</v>
      </c>
      <c r="DD140" s="2">
        <f aca="true" t="shared" si="84" ref="DD140:DD200">IF(DC140&lt;=(DE$7/2*(DE$7-1)),IF(DE139=DE$7,DD139+1,DD139),"")</f>
      </c>
      <c r="DE140" s="2">
        <f aca="true" t="shared" si="85" ref="DE140:DE200">IF(DC140&lt;=(DE$7/2*(DE$7-1)),IF(DE139=DE$7,DD140+1,DE139+1),"")</f>
      </c>
    </row>
    <row r="141" spans="1:109" s="2" customFormat="1" ht="12.75" customHeight="1">
      <c r="A141" s="77">
        <f t="shared" si="82"/>
      </c>
      <c r="B141" s="78">
        <f t="shared" si="83"/>
      </c>
      <c r="D141" s="8"/>
      <c r="E141" s="57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6"/>
      <c r="DC141" s="2">
        <v>131</v>
      </c>
      <c r="DD141" s="2">
        <f t="shared" si="84"/>
      </c>
      <c r="DE141" s="2">
        <f t="shared" si="85"/>
      </c>
    </row>
    <row r="142" spans="1:109" s="2" customFormat="1" ht="12.75" customHeight="1">
      <c r="A142" s="77">
        <f t="shared" si="82"/>
      </c>
      <c r="B142" s="78">
        <f t="shared" si="83"/>
      </c>
      <c r="D142" s="8"/>
      <c r="E142" s="57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6"/>
      <c r="DC142" s="2">
        <v>132</v>
      </c>
      <c r="DD142" s="2">
        <f t="shared" si="84"/>
      </c>
      <c r="DE142" s="2">
        <f t="shared" si="85"/>
      </c>
    </row>
    <row r="143" spans="1:109" s="2" customFormat="1" ht="12.75" customHeight="1">
      <c r="A143" s="77">
        <f t="shared" si="82"/>
      </c>
      <c r="B143" s="78">
        <f t="shared" si="83"/>
      </c>
      <c r="D143" s="8"/>
      <c r="E143" s="57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6"/>
      <c r="DC143" s="2">
        <v>133</v>
      </c>
      <c r="DD143" s="2">
        <f t="shared" si="84"/>
      </c>
      <c r="DE143" s="2">
        <f t="shared" si="85"/>
      </c>
    </row>
    <row r="144" spans="1:109" s="2" customFormat="1" ht="12.75" customHeight="1">
      <c r="A144" s="77">
        <f t="shared" si="82"/>
      </c>
      <c r="B144" s="78">
        <f t="shared" si="83"/>
      </c>
      <c r="D144" s="8"/>
      <c r="E144" s="57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6"/>
      <c r="DC144" s="2">
        <v>134</v>
      </c>
      <c r="DD144" s="2">
        <f t="shared" si="84"/>
      </c>
      <c r="DE144" s="2">
        <f t="shared" si="85"/>
      </c>
    </row>
    <row r="145" spans="1:109" s="2" customFormat="1" ht="12.75" customHeight="1">
      <c r="A145" s="77">
        <f t="shared" si="82"/>
      </c>
      <c r="B145" s="78">
        <f t="shared" si="83"/>
      </c>
      <c r="D145" s="8"/>
      <c r="E145" s="57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6"/>
      <c r="DC145" s="2">
        <v>135</v>
      </c>
      <c r="DD145" s="2">
        <f t="shared" si="84"/>
      </c>
      <c r="DE145" s="2">
        <f t="shared" si="85"/>
      </c>
    </row>
    <row r="146" spans="1:109" s="2" customFormat="1" ht="12.75" customHeight="1">
      <c r="A146" s="77">
        <f t="shared" si="82"/>
      </c>
      <c r="B146" s="78">
        <f t="shared" si="83"/>
      </c>
      <c r="D146" s="8"/>
      <c r="E146" s="57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6"/>
      <c r="DC146" s="2">
        <v>136</v>
      </c>
      <c r="DD146" s="2">
        <f t="shared" si="84"/>
      </c>
      <c r="DE146" s="2">
        <f t="shared" si="85"/>
      </c>
    </row>
    <row r="147" spans="1:109" s="2" customFormat="1" ht="12.75" customHeight="1">
      <c r="A147" s="77">
        <f t="shared" si="82"/>
      </c>
      <c r="B147" s="78">
        <f t="shared" si="83"/>
      </c>
      <c r="D147" s="8"/>
      <c r="E147" s="57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6"/>
      <c r="DC147" s="2">
        <v>137</v>
      </c>
      <c r="DD147" s="2">
        <f t="shared" si="84"/>
      </c>
      <c r="DE147" s="2">
        <f t="shared" si="85"/>
      </c>
    </row>
    <row r="148" spans="1:109" s="2" customFormat="1" ht="12.75" customHeight="1">
      <c r="A148" s="77">
        <f t="shared" si="82"/>
      </c>
      <c r="B148" s="78">
        <f t="shared" si="83"/>
      </c>
      <c r="D148" s="8"/>
      <c r="E148" s="57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6"/>
      <c r="DC148" s="2">
        <v>138</v>
      </c>
      <c r="DD148" s="2">
        <f t="shared" si="84"/>
      </c>
      <c r="DE148" s="2">
        <f t="shared" si="85"/>
      </c>
    </row>
    <row r="149" spans="1:109" s="2" customFormat="1" ht="12.75" customHeight="1">
      <c r="A149" s="77">
        <f t="shared" si="82"/>
      </c>
      <c r="B149" s="78">
        <f t="shared" si="83"/>
      </c>
      <c r="D149" s="8"/>
      <c r="E149" s="57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6"/>
      <c r="DC149" s="2">
        <v>139</v>
      </c>
      <c r="DD149" s="2">
        <f t="shared" si="84"/>
      </c>
      <c r="DE149" s="2">
        <f t="shared" si="85"/>
      </c>
    </row>
    <row r="150" spans="1:109" s="2" customFormat="1" ht="12.75" customHeight="1">
      <c r="A150" s="77">
        <f t="shared" si="82"/>
      </c>
      <c r="B150" s="78">
        <f t="shared" si="83"/>
      </c>
      <c r="D150" s="8"/>
      <c r="E150" s="57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6"/>
      <c r="DC150" s="2">
        <v>140</v>
      </c>
      <c r="DD150" s="2">
        <f t="shared" si="84"/>
      </c>
      <c r="DE150" s="2">
        <f t="shared" si="85"/>
      </c>
    </row>
    <row r="151" spans="1:109" s="2" customFormat="1" ht="12.75" customHeight="1">
      <c r="A151" s="77">
        <f t="shared" si="82"/>
      </c>
      <c r="B151" s="78">
        <f t="shared" si="83"/>
      </c>
      <c r="D151" s="8"/>
      <c r="E151" s="57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6"/>
      <c r="DC151" s="2">
        <v>141</v>
      </c>
      <c r="DD151" s="2">
        <f t="shared" si="84"/>
      </c>
      <c r="DE151" s="2">
        <f t="shared" si="85"/>
      </c>
    </row>
    <row r="152" spans="1:109" s="2" customFormat="1" ht="12.75" customHeight="1">
      <c r="A152" s="77">
        <f t="shared" si="82"/>
      </c>
      <c r="B152" s="78">
        <f t="shared" si="83"/>
      </c>
      <c r="D152" s="8"/>
      <c r="E152" s="57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6"/>
      <c r="DC152" s="2">
        <v>142</v>
      </c>
      <c r="DD152" s="2">
        <f t="shared" si="84"/>
      </c>
      <c r="DE152" s="2">
        <f t="shared" si="85"/>
      </c>
    </row>
    <row r="153" spans="1:109" s="2" customFormat="1" ht="12.75" customHeight="1">
      <c r="A153" s="77">
        <f t="shared" si="82"/>
      </c>
      <c r="B153" s="78">
        <f t="shared" si="83"/>
      </c>
      <c r="D153" s="8"/>
      <c r="E153" s="57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6"/>
      <c r="DC153" s="2">
        <v>143</v>
      </c>
      <c r="DD153" s="2">
        <f t="shared" si="84"/>
      </c>
      <c r="DE153" s="2">
        <f t="shared" si="85"/>
      </c>
    </row>
    <row r="154" spans="1:109" s="2" customFormat="1" ht="12.75" customHeight="1">
      <c r="A154" s="77">
        <f t="shared" si="82"/>
      </c>
      <c r="B154" s="78">
        <f t="shared" si="83"/>
      </c>
      <c r="D154" s="8"/>
      <c r="E154" s="5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6"/>
      <c r="DC154" s="2">
        <v>144</v>
      </c>
      <c r="DD154" s="2">
        <f t="shared" si="84"/>
      </c>
      <c r="DE154" s="2">
        <f t="shared" si="85"/>
      </c>
    </row>
    <row r="155" spans="1:109" s="2" customFormat="1" ht="12.75" customHeight="1">
      <c r="A155" s="77">
        <f t="shared" si="82"/>
      </c>
      <c r="B155" s="78">
        <f t="shared" si="83"/>
      </c>
      <c r="D155" s="8"/>
      <c r="E155" s="5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6"/>
      <c r="DC155" s="2">
        <v>145</v>
      </c>
      <c r="DD155" s="2">
        <f t="shared" si="84"/>
      </c>
      <c r="DE155" s="2">
        <f t="shared" si="85"/>
      </c>
    </row>
    <row r="156" spans="1:109" s="2" customFormat="1" ht="12.75" customHeight="1">
      <c r="A156" s="77">
        <f t="shared" si="82"/>
      </c>
      <c r="B156" s="78">
        <f t="shared" si="83"/>
      </c>
      <c r="D156" s="8"/>
      <c r="E156" s="5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6"/>
      <c r="DC156" s="2">
        <v>146</v>
      </c>
      <c r="DD156" s="2">
        <f t="shared" si="84"/>
      </c>
      <c r="DE156" s="2">
        <f t="shared" si="85"/>
      </c>
    </row>
    <row r="157" spans="1:109" s="2" customFormat="1" ht="12.75" customHeight="1">
      <c r="A157" s="77">
        <f t="shared" si="82"/>
      </c>
      <c r="B157" s="78">
        <f t="shared" si="83"/>
      </c>
      <c r="D157" s="8"/>
      <c r="E157" s="57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6"/>
      <c r="DC157" s="2">
        <v>147</v>
      </c>
      <c r="DD157" s="2">
        <f t="shared" si="84"/>
      </c>
      <c r="DE157" s="2">
        <f t="shared" si="85"/>
      </c>
    </row>
    <row r="158" spans="1:109" s="2" customFormat="1" ht="12.75" customHeight="1">
      <c r="A158" s="77">
        <f t="shared" si="82"/>
      </c>
      <c r="B158" s="78">
        <f t="shared" si="83"/>
      </c>
      <c r="D158" s="8"/>
      <c r="E158" s="57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6"/>
      <c r="DC158" s="2">
        <v>148</v>
      </c>
      <c r="DD158" s="2">
        <f t="shared" si="84"/>
      </c>
      <c r="DE158" s="2">
        <f t="shared" si="85"/>
      </c>
    </row>
    <row r="159" spans="1:109" s="2" customFormat="1" ht="12.75" customHeight="1">
      <c r="A159" s="77">
        <f t="shared" si="82"/>
      </c>
      <c r="B159" s="78">
        <f t="shared" si="83"/>
      </c>
      <c r="D159" s="8"/>
      <c r="E159" s="57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6"/>
      <c r="DC159" s="2">
        <v>149</v>
      </c>
      <c r="DD159" s="2">
        <f t="shared" si="84"/>
      </c>
      <c r="DE159" s="2">
        <f t="shared" si="85"/>
      </c>
    </row>
    <row r="160" spans="1:109" s="2" customFormat="1" ht="12.75" customHeight="1">
      <c r="A160" s="77">
        <f t="shared" si="82"/>
      </c>
      <c r="B160" s="78">
        <f t="shared" si="83"/>
      </c>
      <c r="D160" s="8"/>
      <c r="E160" s="57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6"/>
      <c r="DC160" s="2">
        <v>150</v>
      </c>
      <c r="DD160" s="2">
        <f t="shared" si="84"/>
      </c>
      <c r="DE160" s="2">
        <f t="shared" si="85"/>
      </c>
    </row>
    <row r="161" spans="1:109" s="2" customFormat="1" ht="12.75" customHeight="1">
      <c r="A161" s="77">
        <f t="shared" si="82"/>
      </c>
      <c r="B161" s="78">
        <f t="shared" si="83"/>
      </c>
      <c r="D161" s="8"/>
      <c r="E161" s="57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6"/>
      <c r="DC161" s="2">
        <v>151</v>
      </c>
      <c r="DD161" s="2">
        <f t="shared" si="84"/>
      </c>
      <c r="DE161" s="2">
        <f t="shared" si="85"/>
      </c>
    </row>
    <row r="162" spans="1:109" s="2" customFormat="1" ht="12.75" customHeight="1">
      <c r="A162" s="77">
        <f t="shared" si="82"/>
      </c>
      <c r="B162" s="78">
        <f t="shared" si="83"/>
      </c>
      <c r="D162" s="8"/>
      <c r="E162" s="57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6"/>
      <c r="DC162" s="2">
        <v>152</v>
      </c>
      <c r="DD162" s="2">
        <f t="shared" si="84"/>
      </c>
      <c r="DE162" s="2">
        <f t="shared" si="85"/>
      </c>
    </row>
    <row r="163" spans="1:109" s="2" customFormat="1" ht="12.75" customHeight="1">
      <c r="A163" s="77">
        <f t="shared" si="82"/>
      </c>
      <c r="B163" s="78">
        <f t="shared" si="83"/>
      </c>
      <c r="D163" s="8"/>
      <c r="E163" s="57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6"/>
      <c r="DC163" s="2">
        <v>153</v>
      </c>
      <c r="DD163" s="2">
        <f t="shared" si="84"/>
      </c>
      <c r="DE163" s="2">
        <f t="shared" si="85"/>
      </c>
    </row>
    <row r="164" spans="1:109" s="2" customFormat="1" ht="12.75" customHeight="1">
      <c r="A164" s="77">
        <f t="shared" si="82"/>
      </c>
      <c r="B164" s="78">
        <f t="shared" si="83"/>
      </c>
      <c r="D164" s="8"/>
      <c r="E164" s="57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6"/>
      <c r="DC164" s="2">
        <v>154</v>
      </c>
      <c r="DD164" s="2">
        <f t="shared" si="84"/>
      </c>
      <c r="DE164" s="2">
        <f t="shared" si="85"/>
      </c>
    </row>
    <row r="165" spans="1:109" s="2" customFormat="1" ht="12.75" customHeight="1">
      <c r="A165" s="77">
        <f t="shared" si="82"/>
      </c>
      <c r="B165" s="78">
        <f t="shared" si="83"/>
      </c>
      <c r="D165" s="8"/>
      <c r="E165" s="57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6"/>
      <c r="DC165" s="2">
        <v>155</v>
      </c>
      <c r="DD165" s="2">
        <f t="shared" si="84"/>
      </c>
      <c r="DE165" s="2">
        <f t="shared" si="85"/>
      </c>
    </row>
    <row r="166" spans="1:109" s="2" customFormat="1" ht="12.75" customHeight="1">
      <c r="A166" s="77">
        <f t="shared" si="82"/>
      </c>
      <c r="B166" s="78">
        <f t="shared" si="83"/>
      </c>
      <c r="D166" s="8"/>
      <c r="E166" s="57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6"/>
      <c r="DC166" s="2">
        <v>156</v>
      </c>
      <c r="DD166" s="2">
        <f t="shared" si="84"/>
      </c>
      <c r="DE166" s="2">
        <f t="shared" si="85"/>
      </c>
    </row>
    <row r="167" spans="1:109" s="2" customFormat="1" ht="12.75" customHeight="1">
      <c r="A167" s="77">
        <f t="shared" si="82"/>
      </c>
      <c r="B167" s="78">
        <f t="shared" si="83"/>
      </c>
      <c r="D167" s="8"/>
      <c r="E167" s="57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6"/>
      <c r="DC167" s="2">
        <v>157</v>
      </c>
      <c r="DD167" s="2">
        <f t="shared" si="84"/>
      </c>
      <c r="DE167" s="2">
        <f t="shared" si="85"/>
      </c>
    </row>
    <row r="168" spans="1:109" s="2" customFormat="1" ht="12.75" customHeight="1">
      <c r="A168" s="77">
        <f t="shared" si="82"/>
      </c>
      <c r="B168" s="78">
        <f t="shared" si="83"/>
      </c>
      <c r="D168" s="8"/>
      <c r="E168" s="57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6"/>
      <c r="DC168" s="2">
        <v>158</v>
      </c>
      <c r="DD168" s="2">
        <f t="shared" si="84"/>
      </c>
      <c r="DE168" s="2">
        <f t="shared" si="85"/>
      </c>
    </row>
    <row r="169" spans="1:109" s="2" customFormat="1" ht="12.75" customHeight="1">
      <c r="A169" s="77">
        <f t="shared" si="82"/>
      </c>
      <c r="B169" s="78">
        <f t="shared" si="83"/>
      </c>
      <c r="D169" s="8"/>
      <c r="E169" s="57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6"/>
      <c r="DC169" s="2">
        <v>159</v>
      </c>
      <c r="DD169" s="2">
        <f t="shared" si="84"/>
      </c>
      <c r="DE169" s="2">
        <f t="shared" si="85"/>
      </c>
    </row>
    <row r="170" spans="1:109" s="2" customFormat="1" ht="12.75" customHeight="1">
      <c r="A170" s="77">
        <f t="shared" si="82"/>
      </c>
      <c r="B170" s="78">
        <f t="shared" si="83"/>
      </c>
      <c r="D170" s="8"/>
      <c r="E170" s="57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6"/>
      <c r="DC170" s="2">
        <v>160</v>
      </c>
      <c r="DD170" s="2">
        <f t="shared" si="84"/>
      </c>
      <c r="DE170" s="2">
        <f t="shared" si="85"/>
      </c>
    </row>
    <row r="171" spans="1:109" s="2" customFormat="1" ht="12.75" customHeight="1">
      <c r="A171" s="77">
        <f aca="true" t="shared" si="86" ref="A171:A231">IF(E$37&lt;21,IF(ISNUMBER(DD140),CONCATENATE(INDEX(E$41:BB$41,1,DD140),"-",INDEX(E$41:BB$41,1,DE140)),""),"")</f>
      </c>
      <c r="B171" s="78">
        <f aca="true" t="shared" si="87" ref="B171:B231">IF(E$28&lt;21,IF(ISNUMBER(DD140),IF(INDEX($CH$9:$DA$28,DE140,DD140)&gt;0,"sig","not sig"),""),"")</f>
      </c>
      <c r="D171" s="8"/>
      <c r="E171" s="57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6"/>
      <c r="DC171" s="2">
        <v>161</v>
      </c>
      <c r="DD171" s="2">
        <f t="shared" si="84"/>
      </c>
      <c r="DE171" s="2">
        <f t="shared" si="85"/>
      </c>
    </row>
    <row r="172" spans="1:109" s="2" customFormat="1" ht="12.75" customHeight="1">
      <c r="A172" s="77">
        <f t="shared" si="86"/>
      </c>
      <c r="B172" s="78">
        <f t="shared" si="87"/>
      </c>
      <c r="D172" s="8"/>
      <c r="E172" s="57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6"/>
      <c r="DC172" s="2">
        <v>162</v>
      </c>
      <c r="DD172" s="2">
        <f t="shared" si="84"/>
      </c>
      <c r="DE172" s="2">
        <f t="shared" si="85"/>
      </c>
    </row>
    <row r="173" spans="1:109" s="2" customFormat="1" ht="12.75" customHeight="1">
      <c r="A173" s="77">
        <f t="shared" si="86"/>
      </c>
      <c r="B173" s="78">
        <f t="shared" si="87"/>
      </c>
      <c r="D173" s="8"/>
      <c r="E173" s="57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6"/>
      <c r="DC173" s="2">
        <v>163</v>
      </c>
      <c r="DD173" s="2">
        <f t="shared" si="84"/>
      </c>
      <c r="DE173" s="2">
        <f t="shared" si="85"/>
      </c>
    </row>
    <row r="174" spans="1:109" s="2" customFormat="1" ht="12.75" customHeight="1">
      <c r="A174" s="77">
        <f t="shared" si="86"/>
      </c>
      <c r="B174" s="78">
        <f t="shared" si="87"/>
      </c>
      <c r="D174" s="8"/>
      <c r="E174" s="57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6"/>
      <c r="DC174" s="2">
        <v>164</v>
      </c>
      <c r="DD174" s="2">
        <f t="shared" si="84"/>
      </c>
      <c r="DE174" s="2">
        <f t="shared" si="85"/>
      </c>
    </row>
    <row r="175" spans="1:109" s="2" customFormat="1" ht="12.75" customHeight="1">
      <c r="A175" s="77">
        <f t="shared" si="86"/>
      </c>
      <c r="B175" s="78">
        <f t="shared" si="87"/>
      </c>
      <c r="D175" s="8"/>
      <c r="E175" s="57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6"/>
      <c r="DC175" s="2">
        <v>165</v>
      </c>
      <c r="DD175" s="2">
        <f t="shared" si="84"/>
      </c>
      <c r="DE175" s="2">
        <f t="shared" si="85"/>
      </c>
    </row>
    <row r="176" spans="1:109" s="2" customFormat="1" ht="12.75" customHeight="1">
      <c r="A176" s="77">
        <f t="shared" si="86"/>
      </c>
      <c r="B176" s="78">
        <f t="shared" si="87"/>
      </c>
      <c r="D176" s="8"/>
      <c r="E176" s="57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6"/>
      <c r="DC176" s="2">
        <v>166</v>
      </c>
      <c r="DD176" s="2">
        <f t="shared" si="84"/>
      </c>
      <c r="DE176" s="2">
        <f t="shared" si="85"/>
      </c>
    </row>
    <row r="177" spans="1:109" s="2" customFormat="1" ht="12.75" customHeight="1">
      <c r="A177" s="77">
        <f t="shared" si="86"/>
      </c>
      <c r="B177" s="78">
        <f t="shared" si="87"/>
      </c>
      <c r="D177" s="8"/>
      <c r="E177" s="57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6"/>
      <c r="DC177" s="2">
        <v>167</v>
      </c>
      <c r="DD177" s="2">
        <f t="shared" si="84"/>
      </c>
      <c r="DE177" s="2">
        <f t="shared" si="85"/>
      </c>
    </row>
    <row r="178" spans="1:109" s="2" customFormat="1" ht="12.75" customHeight="1">
      <c r="A178" s="77">
        <f t="shared" si="86"/>
      </c>
      <c r="B178" s="78">
        <f t="shared" si="87"/>
      </c>
      <c r="D178" s="8"/>
      <c r="E178" s="57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6"/>
      <c r="DC178" s="2">
        <v>168</v>
      </c>
      <c r="DD178" s="2">
        <f t="shared" si="84"/>
      </c>
      <c r="DE178" s="2">
        <f t="shared" si="85"/>
      </c>
    </row>
    <row r="179" spans="1:109" s="2" customFormat="1" ht="12.75" customHeight="1">
      <c r="A179" s="77">
        <f t="shared" si="86"/>
      </c>
      <c r="B179" s="78">
        <f t="shared" si="87"/>
      </c>
      <c r="D179" s="8"/>
      <c r="E179" s="57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6"/>
      <c r="DC179" s="2">
        <v>169</v>
      </c>
      <c r="DD179" s="2">
        <f t="shared" si="84"/>
      </c>
      <c r="DE179" s="2">
        <f t="shared" si="85"/>
      </c>
    </row>
    <row r="180" spans="1:109" s="2" customFormat="1" ht="12.75" customHeight="1">
      <c r="A180" s="77">
        <f t="shared" si="86"/>
      </c>
      <c r="B180" s="78">
        <f t="shared" si="87"/>
      </c>
      <c r="D180" s="8"/>
      <c r="E180" s="57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6"/>
      <c r="DC180" s="2">
        <v>170</v>
      </c>
      <c r="DD180" s="2">
        <f t="shared" si="84"/>
      </c>
      <c r="DE180" s="2">
        <f t="shared" si="85"/>
      </c>
    </row>
    <row r="181" spans="1:109" s="2" customFormat="1" ht="12.75" customHeight="1">
      <c r="A181" s="77">
        <f t="shared" si="86"/>
      </c>
      <c r="B181" s="78">
        <f t="shared" si="87"/>
      </c>
      <c r="D181" s="8"/>
      <c r="E181" s="57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6"/>
      <c r="DC181" s="2">
        <v>171</v>
      </c>
      <c r="DD181" s="2">
        <f t="shared" si="84"/>
      </c>
      <c r="DE181" s="2">
        <f t="shared" si="85"/>
      </c>
    </row>
    <row r="182" spans="1:109" s="2" customFormat="1" ht="12.75" customHeight="1">
      <c r="A182" s="77">
        <f t="shared" si="86"/>
      </c>
      <c r="B182" s="78">
        <f t="shared" si="87"/>
      </c>
      <c r="D182" s="8"/>
      <c r="E182" s="57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6"/>
      <c r="DC182" s="2">
        <v>172</v>
      </c>
      <c r="DD182" s="2">
        <f t="shared" si="84"/>
      </c>
      <c r="DE182" s="2">
        <f t="shared" si="85"/>
      </c>
    </row>
    <row r="183" spans="1:109" s="2" customFormat="1" ht="12.75" customHeight="1">
      <c r="A183" s="77">
        <f t="shared" si="86"/>
      </c>
      <c r="B183" s="78">
        <f t="shared" si="87"/>
      </c>
      <c r="D183" s="8"/>
      <c r="E183" s="57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6"/>
      <c r="DC183" s="2">
        <v>173</v>
      </c>
      <c r="DD183" s="2">
        <f t="shared" si="84"/>
      </c>
      <c r="DE183" s="2">
        <f t="shared" si="85"/>
      </c>
    </row>
    <row r="184" spans="1:109" s="2" customFormat="1" ht="12.75" customHeight="1">
      <c r="A184" s="77">
        <f t="shared" si="86"/>
      </c>
      <c r="B184" s="78">
        <f t="shared" si="87"/>
      </c>
      <c r="D184" s="8"/>
      <c r="E184" s="57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6"/>
      <c r="DC184" s="2">
        <v>174</v>
      </c>
      <c r="DD184" s="2">
        <f t="shared" si="84"/>
      </c>
      <c r="DE184" s="2">
        <f t="shared" si="85"/>
      </c>
    </row>
    <row r="185" spans="1:109" s="2" customFormat="1" ht="12.75" customHeight="1">
      <c r="A185" s="77">
        <f t="shared" si="86"/>
      </c>
      <c r="B185" s="78">
        <f t="shared" si="87"/>
      </c>
      <c r="D185" s="8"/>
      <c r="E185" s="57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6"/>
      <c r="DC185" s="2">
        <v>175</v>
      </c>
      <c r="DD185" s="2">
        <f t="shared" si="84"/>
      </c>
      <c r="DE185" s="2">
        <f t="shared" si="85"/>
      </c>
    </row>
    <row r="186" spans="1:109" s="2" customFormat="1" ht="12.75" customHeight="1">
      <c r="A186" s="77">
        <f t="shared" si="86"/>
      </c>
      <c r="B186" s="78">
        <f t="shared" si="87"/>
      </c>
      <c r="D186" s="8"/>
      <c r="E186" s="57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6"/>
      <c r="DC186" s="2">
        <v>176</v>
      </c>
      <c r="DD186" s="2">
        <f t="shared" si="84"/>
      </c>
      <c r="DE186" s="2">
        <f t="shared" si="85"/>
      </c>
    </row>
    <row r="187" spans="1:109" s="2" customFormat="1" ht="12.75" customHeight="1">
      <c r="A187" s="77">
        <f t="shared" si="86"/>
      </c>
      <c r="B187" s="78">
        <f t="shared" si="87"/>
      </c>
      <c r="D187" s="8"/>
      <c r="E187" s="57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6"/>
      <c r="DC187" s="2">
        <v>177</v>
      </c>
      <c r="DD187" s="2">
        <f t="shared" si="84"/>
      </c>
      <c r="DE187" s="2">
        <f t="shared" si="85"/>
      </c>
    </row>
    <row r="188" spans="1:109" s="2" customFormat="1" ht="12.75" customHeight="1">
      <c r="A188" s="77">
        <f t="shared" si="86"/>
      </c>
      <c r="B188" s="78">
        <f t="shared" si="87"/>
      </c>
      <c r="D188" s="8"/>
      <c r="E188" s="57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6"/>
      <c r="DC188" s="2">
        <v>178</v>
      </c>
      <c r="DD188" s="2">
        <f t="shared" si="84"/>
      </c>
      <c r="DE188" s="2">
        <f t="shared" si="85"/>
      </c>
    </row>
    <row r="189" spans="1:109" s="2" customFormat="1" ht="12.75" customHeight="1">
      <c r="A189" s="77">
        <f t="shared" si="86"/>
      </c>
      <c r="B189" s="78">
        <f t="shared" si="87"/>
      </c>
      <c r="D189" s="8"/>
      <c r="E189" s="57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6"/>
      <c r="DC189" s="2">
        <v>179</v>
      </c>
      <c r="DD189" s="2">
        <f t="shared" si="84"/>
      </c>
      <c r="DE189" s="2">
        <f t="shared" si="85"/>
      </c>
    </row>
    <row r="190" spans="1:109" s="2" customFormat="1" ht="12.75" customHeight="1">
      <c r="A190" s="77">
        <f t="shared" si="86"/>
      </c>
      <c r="B190" s="78">
        <f t="shared" si="87"/>
      </c>
      <c r="D190" s="8"/>
      <c r="E190" s="57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6"/>
      <c r="DC190" s="2">
        <v>180</v>
      </c>
      <c r="DD190" s="2">
        <f t="shared" si="84"/>
      </c>
      <c r="DE190" s="2">
        <f t="shared" si="85"/>
      </c>
    </row>
    <row r="191" spans="1:109" s="2" customFormat="1" ht="12.75" customHeight="1">
      <c r="A191" s="77">
        <f t="shared" si="86"/>
      </c>
      <c r="B191" s="78">
        <f t="shared" si="87"/>
      </c>
      <c r="D191" s="8"/>
      <c r="E191" s="57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6"/>
      <c r="DC191" s="2">
        <v>181</v>
      </c>
      <c r="DD191" s="2">
        <f t="shared" si="84"/>
      </c>
      <c r="DE191" s="2">
        <f t="shared" si="85"/>
      </c>
    </row>
    <row r="192" spans="1:109" s="2" customFormat="1" ht="12.75" customHeight="1">
      <c r="A192" s="77">
        <f t="shared" si="86"/>
      </c>
      <c r="B192" s="78">
        <f t="shared" si="87"/>
      </c>
      <c r="D192" s="8"/>
      <c r="E192" s="57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6"/>
      <c r="DC192" s="2">
        <v>182</v>
      </c>
      <c r="DD192" s="2">
        <f t="shared" si="84"/>
      </c>
      <c r="DE192" s="2">
        <f t="shared" si="85"/>
      </c>
    </row>
    <row r="193" spans="1:109" s="2" customFormat="1" ht="12.75" customHeight="1">
      <c r="A193" s="77">
        <f t="shared" si="86"/>
      </c>
      <c r="B193" s="78">
        <f t="shared" si="87"/>
      </c>
      <c r="D193" s="8"/>
      <c r="E193" s="57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6"/>
      <c r="DC193" s="2">
        <v>183</v>
      </c>
      <c r="DD193" s="2">
        <f t="shared" si="84"/>
      </c>
      <c r="DE193" s="2">
        <f t="shared" si="85"/>
      </c>
    </row>
    <row r="194" spans="1:109" s="2" customFormat="1" ht="12.75" customHeight="1">
      <c r="A194" s="77">
        <f t="shared" si="86"/>
      </c>
      <c r="B194" s="78">
        <f t="shared" si="87"/>
      </c>
      <c r="D194" s="8"/>
      <c r="E194" s="57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6"/>
      <c r="DC194" s="2">
        <v>184</v>
      </c>
      <c r="DD194" s="2">
        <f t="shared" si="84"/>
      </c>
      <c r="DE194" s="2">
        <f t="shared" si="85"/>
      </c>
    </row>
    <row r="195" spans="1:109" s="2" customFormat="1" ht="12.75" customHeight="1">
      <c r="A195" s="77">
        <f t="shared" si="86"/>
      </c>
      <c r="B195" s="78">
        <f t="shared" si="87"/>
      </c>
      <c r="D195" s="8"/>
      <c r="E195" s="57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6"/>
      <c r="DC195" s="2">
        <v>185</v>
      </c>
      <c r="DD195" s="2">
        <f t="shared" si="84"/>
      </c>
      <c r="DE195" s="2">
        <f t="shared" si="85"/>
      </c>
    </row>
    <row r="196" spans="1:109" s="2" customFormat="1" ht="12.75" customHeight="1">
      <c r="A196" s="77">
        <f t="shared" si="86"/>
      </c>
      <c r="B196" s="78">
        <f t="shared" si="87"/>
      </c>
      <c r="D196" s="8"/>
      <c r="E196" s="57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6"/>
      <c r="DC196" s="2">
        <v>186</v>
      </c>
      <c r="DD196" s="2">
        <f t="shared" si="84"/>
      </c>
      <c r="DE196" s="2">
        <f t="shared" si="85"/>
      </c>
    </row>
    <row r="197" spans="1:109" s="2" customFormat="1" ht="12.75" customHeight="1">
      <c r="A197" s="77">
        <f t="shared" si="86"/>
      </c>
      <c r="B197" s="78">
        <f t="shared" si="87"/>
      </c>
      <c r="D197" s="8"/>
      <c r="E197" s="57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6"/>
      <c r="DC197" s="2">
        <v>187</v>
      </c>
      <c r="DD197" s="2">
        <f t="shared" si="84"/>
      </c>
      <c r="DE197" s="2">
        <f t="shared" si="85"/>
      </c>
    </row>
    <row r="198" spans="1:109" s="2" customFormat="1" ht="12.75" customHeight="1">
      <c r="A198" s="77">
        <f t="shared" si="86"/>
      </c>
      <c r="B198" s="78">
        <f t="shared" si="87"/>
      </c>
      <c r="D198" s="8"/>
      <c r="E198" s="57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6"/>
      <c r="DC198" s="2">
        <v>188</v>
      </c>
      <c r="DD198" s="2">
        <f t="shared" si="84"/>
      </c>
      <c r="DE198" s="2">
        <f t="shared" si="85"/>
      </c>
    </row>
    <row r="199" spans="1:109" s="2" customFormat="1" ht="12.75" customHeight="1">
      <c r="A199" s="77">
        <f t="shared" si="86"/>
      </c>
      <c r="B199" s="78">
        <f t="shared" si="87"/>
      </c>
      <c r="D199" s="8"/>
      <c r="E199" s="57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6"/>
      <c r="DC199" s="2">
        <v>189</v>
      </c>
      <c r="DD199" s="2">
        <f t="shared" si="84"/>
      </c>
      <c r="DE199" s="2">
        <f t="shared" si="85"/>
      </c>
    </row>
    <row r="200" spans="1:109" s="2" customFormat="1" ht="12.75" customHeight="1">
      <c r="A200" s="77">
        <f t="shared" si="86"/>
      </c>
      <c r="B200" s="78">
        <f t="shared" si="87"/>
      </c>
      <c r="D200" s="8"/>
      <c r="E200" s="57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6"/>
      <c r="DC200" s="2">
        <v>190</v>
      </c>
      <c r="DD200" s="2">
        <f t="shared" si="84"/>
      </c>
      <c r="DE200" s="2">
        <f t="shared" si="85"/>
      </c>
    </row>
    <row r="201" spans="1:54" s="2" customFormat="1" ht="12.75" customHeight="1">
      <c r="A201" s="77">
        <f t="shared" si="86"/>
      </c>
      <c r="B201" s="78">
        <f t="shared" si="87"/>
      </c>
      <c r="D201" s="8"/>
      <c r="E201" s="57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6"/>
    </row>
    <row r="202" spans="1:54" s="2" customFormat="1" ht="12.75" customHeight="1">
      <c r="A202" s="77">
        <f t="shared" si="86"/>
      </c>
      <c r="B202" s="78">
        <f t="shared" si="87"/>
      </c>
      <c r="D202" s="8"/>
      <c r="E202" s="57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6"/>
    </row>
    <row r="203" spans="1:54" s="2" customFormat="1" ht="12.75" customHeight="1">
      <c r="A203" s="77">
        <f t="shared" si="86"/>
      </c>
      <c r="B203" s="78">
        <f t="shared" si="87"/>
      </c>
      <c r="D203" s="8"/>
      <c r="E203" s="57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6"/>
    </row>
    <row r="204" spans="1:54" s="2" customFormat="1" ht="12.75" customHeight="1">
      <c r="A204" s="77">
        <f t="shared" si="86"/>
      </c>
      <c r="B204" s="78">
        <f t="shared" si="87"/>
      </c>
      <c r="D204" s="8"/>
      <c r="E204" s="57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6"/>
    </row>
    <row r="205" spans="1:54" s="2" customFormat="1" ht="12.75" customHeight="1">
      <c r="A205" s="77">
        <f t="shared" si="86"/>
      </c>
      <c r="B205" s="78">
        <f t="shared" si="87"/>
      </c>
      <c r="D205" s="8"/>
      <c r="E205" s="57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6"/>
    </row>
    <row r="206" spans="1:54" s="2" customFormat="1" ht="12.75" customHeight="1">
      <c r="A206" s="77">
        <f t="shared" si="86"/>
      </c>
      <c r="B206" s="78">
        <f t="shared" si="87"/>
      </c>
      <c r="D206" s="8"/>
      <c r="E206" s="57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6"/>
    </row>
    <row r="207" spans="1:54" s="2" customFormat="1" ht="12.75" customHeight="1">
      <c r="A207" s="77">
        <f t="shared" si="86"/>
      </c>
      <c r="B207" s="78">
        <f t="shared" si="87"/>
      </c>
      <c r="D207" s="8"/>
      <c r="E207" s="57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6"/>
    </row>
    <row r="208" spans="1:54" s="2" customFormat="1" ht="12.75" customHeight="1">
      <c r="A208" s="77">
        <f t="shared" si="86"/>
      </c>
      <c r="B208" s="78">
        <f t="shared" si="87"/>
      </c>
      <c r="D208" s="8"/>
      <c r="E208" s="57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6"/>
    </row>
    <row r="209" spans="1:54" s="2" customFormat="1" ht="12.75" customHeight="1">
      <c r="A209" s="77">
        <f t="shared" si="86"/>
      </c>
      <c r="B209" s="78">
        <f t="shared" si="87"/>
      </c>
      <c r="D209" s="8"/>
      <c r="E209" s="57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6"/>
    </row>
    <row r="210" spans="1:54" s="2" customFormat="1" ht="12.75" customHeight="1">
      <c r="A210" s="77">
        <f t="shared" si="86"/>
      </c>
      <c r="B210" s="78">
        <f t="shared" si="87"/>
      </c>
      <c r="D210" s="8"/>
      <c r="E210" s="57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6"/>
    </row>
    <row r="211" spans="1:54" s="2" customFormat="1" ht="12.75" customHeight="1">
      <c r="A211" s="77">
        <f t="shared" si="86"/>
      </c>
      <c r="B211" s="78">
        <f t="shared" si="87"/>
      </c>
      <c r="D211" s="8"/>
      <c r="E211" s="57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6"/>
    </row>
    <row r="212" spans="1:54" s="2" customFormat="1" ht="12.75" customHeight="1">
      <c r="A212" s="77">
        <f t="shared" si="86"/>
      </c>
      <c r="B212" s="78">
        <f t="shared" si="87"/>
      </c>
      <c r="D212" s="8"/>
      <c r="E212" s="57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6"/>
    </row>
    <row r="213" spans="1:54" s="2" customFormat="1" ht="12.75" customHeight="1">
      <c r="A213" s="77">
        <f t="shared" si="86"/>
      </c>
      <c r="B213" s="78">
        <f t="shared" si="87"/>
      </c>
      <c r="D213" s="8"/>
      <c r="E213" s="57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6"/>
    </row>
    <row r="214" spans="1:54" s="2" customFormat="1" ht="12.75" customHeight="1">
      <c r="A214" s="77">
        <f t="shared" si="86"/>
      </c>
      <c r="B214" s="78">
        <f t="shared" si="87"/>
      </c>
      <c r="D214" s="8"/>
      <c r="E214" s="57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6"/>
    </row>
    <row r="215" spans="1:54" s="2" customFormat="1" ht="12.75" customHeight="1">
      <c r="A215" s="77">
        <f t="shared" si="86"/>
      </c>
      <c r="B215" s="78">
        <f t="shared" si="87"/>
      </c>
      <c r="D215" s="8"/>
      <c r="E215" s="57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6"/>
    </row>
    <row r="216" spans="1:54" s="2" customFormat="1" ht="12.75" customHeight="1">
      <c r="A216" s="77">
        <f t="shared" si="86"/>
      </c>
      <c r="B216" s="78">
        <f t="shared" si="87"/>
      </c>
      <c r="D216" s="8"/>
      <c r="E216" s="57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6"/>
    </row>
    <row r="217" spans="1:54" s="2" customFormat="1" ht="12.75" customHeight="1">
      <c r="A217" s="77">
        <f t="shared" si="86"/>
      </c>
      <c r="B217" s="78">
        <f t="shared" si="87"/>
      </c>
      <c r="D217" s="8"/>
      <c r="E217" s="57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6"/>
    </row>
    <row r="218" spans="1:54" s="2" customFormat="1" ht="12.75" customHeight="1">
      <c r="A218" s="77">
        <f t="shared" si="86"/>
      </c>
      <c r="B218" s="78">
        <f t="shared" si="87"/>
      </c>
      <c r="D218" s="8"/>
      <c r="E218" s="57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6"/>
    </row>
    <row r="219" spans="1:54" s="2" customFormat="1" ht="12.75" customHeight="1">
      <c r="A219" s="77">
        <f t="shared" si="86"/>
      </c>
      <c r="B219" s="78">
        <f t="shared" si="87"/>
      </c>
      <c r="D219" s="8"/>
      <c r="E219" s="57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6"/>
    </row>
    <row r="220" spans="1:54" s="2" customFormat="1" ht="12.75" customHeight="1">
      <c r="A220" s="77">
        <f t="shared" si="86"/>
      </c>
      <c r="B220" s="78">
        <f t="shared" si="87"/>
      </c>
      <c r="D220" s="8"/>
      <c r="E220" s="57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6"/>
    </row>
    <row r="221" spans="1:54" s="2" customFormat="1" ht="12.75" customHeight="1">
      <c r="A221" s="77">
        <f t="shared" si="86"/>
      </c>
      <c r="B221" s="78">
        <f t="shared" si="87"/>
      </c>
      <c r="D221" s="8"/>
      <c r="E221" s="57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6"/>
    </row>
    <row r="222" spans="1:54" s="2" customFormat="1" ht="12.75" customHeight="1">
      <c r="A222" s="77">
        <f t="shared" si="86"/>
      </c>
      <c r="B222" s="78">
        <f t="shared" si="87"/>
      </c>
      <c r="D222" s="8"/>
      <c r="E222" s="57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6"/>
    </row>
    <row r="223" spans="1:54" s="2" customFormat="1" ht="12.75" customHeight="1">
      <c r="A223" s="77">
        <f t="shared" si="86"/>
      </c>
      <c r="B223" s="78">
        <f t="shared" si="87"/>
      </c>
      <c r="D223" s="8"/>
      <c r="E223" s="57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6"/>
    </row>
    <row r="224" spans="1:54" s="2" customFormat="1" ht="12.75" customHeight="1">
      <c r="A224" s="77">
        <f t="shared" si="86"/>
      </c>
      <c r="B224" s="78">
        <f t="shared" si="87"/>
      </c>
      <c r="D224" s="8"/>
      <c r="E224" s="57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6"/>
    </row>
    <row r="225" spans="1:54" s="2" customFormat="1" ht="12.75" customHeight="1">
      <c r="A225" s="77">
        <f t="shared" si="86"/>
      </c>
      <c r="B225" s="78">
        <f t="shared" si="87"/>
      </c>
      <c r="D225" s="8"/>
      <c r="E225" s="57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6"/>
    </row>
    <row r="226" spans="1:54" s="2" customFormat="1" ht="12.75" customHeight="1">
      <c r="A226" s="77">
        <f t="shared" si="86"/>
      </c>
      <c r="B226" s="78">
        <f t="shared" si="87"/>
      </c>
      <c r="D226" s="8"/>
      <c r="E226" s="57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6"/>
    </row>
    <row r="227" spans="1:54" s="2" customFormat="1" ht="12.75" customHeight="1">
      <c r="A227" s="77">
        <f t="shared" si="86"/>
      </c>
      <c r="B227" s="78">
        <f t="shared" si="87"/>
      </c>
      <c r="D227" s="8"/>
      <c r="E227" s="57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6"/>
    </row>
    <row r="228" spans="1:54" s="2" customFormat="1" ht="12.75" customHeight="1">
      <c r="A228" s="77">
        <f t="shared" si="86"/>
      </c>
      <c r="B228" s="78">
        <f t="shared" si="87"/>
      </c>
      <c r="D228" s="8"/>
      <c r="E228" s="57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6"/>
    </row>
    <row r="229" spans="1:54" s="2" customFormat="1" ht="12.75" customHeight="1">
      <c r="A229" s="77">
        <f t="shared" si="86"/>
      </c>
      <c r="B229" s="78">
        <f t="shared" si="87"/>
      </c>
      <c r="D229" s="8"/>
      <c r="E229" s="57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6"/>
    </row>
    <row r="230" spans="1:54" s="2" customFormat="1" ht="12.75" customHeight="1">
      <c r="A230" s="77">
        <f t="shared" si="86"/>
      </c>
      <c r="B230" s="78">
        <f t="shared" si="87"/>
      </c>
      <c r="D230" s="8"/>
      <c r="E230" s="57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6"/>
    </row>
    <row r="231" spans="1:54" s="2" customFormat="1" ht="12.75" customHeight="1">
      <c r="A231" s="79">
        <f t="shared" si="86"/>
      </c>
      <c r="B231" s="80">
        <f t="shared" si="87"/>
      </c>
      <c r="D231" s="8"/>
      <c r="E231" s="57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6"/>
    </row>
    <row r="232" spans="4:54" s="2" customFormat="1" ht="12.75" customHeight="1">
      <c r="D232" s="8"/>
      <c r="E232" s="57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6"/>
    </row>
    <row r="233" spans="4:54" s="2" customFormat="1" ht="12.75" customHeight="1">
      <c r="D233" s="8"/>
      <c r="E233" s="57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6"/>
    </row>
    <row r="234" spans="4:54" s="2" customFormat="1" ht="12.75" customHeight="1">
      <c r="D234" s="8"/>
      <c r="E234" s="57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6"/>
    </row>
    <row r="235" spans="4:54" s="2" customFormat="1" ht="12.75" customHeight="1">
      <c r="D235" s="8"/>
      <c r="E235" s="57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6"/>
    </row>
    <row r="236" spans="4:54" s="2" customFormat="1" ht="12.75" customHeight="1">
      <c r="D236" s="8"/>
      <c r="E236" s="57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6"/>
    </row>
    <row r="237" spans="4:54" s="2" customFormat="1" ht="12.75" customHeight="1">
      <c r="D237" s="8"/>
      <c r="E237" s="57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6"/>
    </row>
    <row r="238" spans="4:54" s="2" customFormat="1" ht="12.75" customHeight="1">
      <c r="D238" s="8"/>
      <c r="E238" s="57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6"/>
    </row>
    <row r="239" spans="4:54" s="2" customFormat="1" ht="12.75" customHeight="1">
      <c r="D239" s="8"/>
      <c r="E239" s="57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6"/>
    </row>
    <row r="240" spans="4:54" s="2" customFormat="1" ht="12.75" customHeight="1">
      <c r="D240" s="8"/>
      <c r="E240" s="57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6"/>
    </row>
    <row r="241" spans="4:54" s="2" customFormat="1" ht="12.75" customHeight="1">
      <c r="D241" s="8"/>
      <c r="E241" s="57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6"/>
    </row>
    <row r="242" spans="4:54" s="2" customFormat="1" ht="12.75" customHeight="1">
      <c r="D242" s="8"/>
      <c r="E242" s="57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6"/>
    </row>
    <row r="243" spans="4:54" s="2" customFormat="1" ht="12.75" customHeight="1">
      <c r="D243" s="8"/>
      <c r="E243" s="57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6"/>
    </row>
    <row r="244" spans="4:54" s="2" customFormat="1" ht="12.75" customHeight="1">
      <c r="D244" s="8"/>
      <c r="E244" s="57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6"/>
    </row>
    <row r="245" spans="4:54" s="2" customFormat="1" ht="12.75" customHeight="1">
      <c r="D245" s="8"/>
      <c r="E245" s="57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6"/>
    </row>
    <row r="246" spans="4:54" s="2" customFormat="1" ht="12.75" customHeight="1">
      <c r="D246" s="8"/>
      <c r="E246" s="57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6"/>
    </row>
    <row r="247" spans="4:54" s="2" customFormat="1" ht="12.75" customHeight="1">
      <c r="D247" s="8"/>
      <c r="E247" s="57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6"/>
    </row>
    <row r="248" spans="4:54" s="2" customFormat="1" ht="12.75" customHeight="1">
      <c r="D248" s="8"/>
      <c r="E248" s="57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6"/>
    </row>
    <row r="249" spans="4:54" s="2" customFormat="1" ht="12.75" customHeight="1">
      <c r="D249" s="8"/>
      <c r="E249" s="57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6"/>
    </row>
    <row r="250" spans="4:54" s="2" customFormat="1" ht="12.75" customHeight="1">
      <c r="D250" s="8"/>
      <c r="E250" s="57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6"/>
    </row>
    <row r="251" spans="4:54" s="2" customFormat="1" ht="12.75" customHeight="1">
      <c r="D251" s="8"/>
      <c r="E251" s="57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6"/>
    </row>
    <row r="252" spans="4:54" s="2" customFormat="1" ht="12.75" customHeight="1">
      <c r="D252" s="8"/>
      <c r="E252" s="57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6"/>
    </row>
    <row r="253" spans="4:54" s="2" customFormat="1" ht="12.75" customHeight="1">
      <c r="D253" s="8"/>
      <c r="E253" s="57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6"/>
    </row>
    <row r="254" spans="4:54" s="2" customFormat="1" ht="12.75" customHeight="1">
      <c r="D254" s="8"/>
      <c r="E254" s="57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6"/>
    </row>
    <row r="255" spans="4:54" s="2" customFormat="1" ht="12.75" customHeight="1">
      <c r="D255" s="8"/>
      <c r="E255" s="57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6"/>
    </row>
    <row r="256" spans="4:54" s="2" customFormat="1" ht="12.75" customHeight="1">
      <c r="D256" s="8"/>
      <c r="E256" s="57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6"/>
    </row>
    <row r="257" spans="4:54" s="2" customFormat="1" ht="12.75" customHeight="1">
      <c r="D257" s="8"/>
      <c r="E257" s="57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6"/>
    </row>
    <row r="258" spans="4:54" s="2" customFormat="1" ht="12.75" customHeight="1">
      <c r="D258" s="8"/>
      <c r="E258" s="57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6"/>
    </row>
    <row r="259" spans="4:54" s="2" customFormat="1" ht="12.75" customHeight="1">
      <c r="D259" s="8"/>
      <c r="E259" s="57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6"/>
    </row>
    <row r="260" spans="4:54" s="2" customFormat="1" ht="12.75" customHeight="1">
      <c r="D260" s="8"/>
      <c r="E260" s="57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6"/>
    </row>
    <row r="261" spans="4:54" s="2" customFormat="1" ht="12.75" customHeight="1">
      <c r="D261" s="8"/>
      <c r="E261" s="57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6"/>
    </row>
    <row r="262" spans="4:54" s="2" customFormat="1" ht="12.75" customHeight="1">
      <c r="D262" s="8"/>
      <c r="E262" s="57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6"/>
    </row>
    <row r="263" spans="4:54" s="2" customFormat="1" ht="12.75" customHeight="1">
      <c r="D263" s="8"/>
      <c r="E263" s="57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6"/>
    </row>
    <row r="264" spans="4:54" s="2" customFormat="1" ht="12.75" customHeight="1">
      <c r="D264" s="8"/>
      <c r="E264" s="57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6"/>
    </row>
    <row r="265" spans="4:54" s="2" customFormat="1" ht="12.75" customHeight="1">
      <c r="D265" s="8"/>
      <c r="E265" s="57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6"/>
    </row>
    <row r="266" spans="4:54" s="2" customFormat="1" ht="12.75" customHeight="1">
      <c r="D266" s="8"/>
      <c r="E266" s="57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6"/>
    </row>
    <row r="267" spans="4:54" s="2" customFormat="1" ht="12.75" customHeight="1">
      <c r="D267" s="8"/>
      <c r="E267" s="57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6"/>
    </row>
    <row r="268" spans="4:54" s="2" customFormat="1" ht="12.75" customHeight="1">
      <c r="D268" s="8"/>
      <c r="E268" s="57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6"/>
    </row>
    <row r="269" spans="4:54" s="2" customFormat="1" ht="12.75" customHeight="1">
      <c r="D269" s="8"/>
      <c r="E269" s="57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6"/>
    </row>
    <row r="270" spans="4:54" s="2" customFormat="1" ht="12.75" customHeight="1">
      <c r="D270" s="8"/>
      <c r="E270" s="57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6"/>
    </row>
    <row r="271" spans="4:54" s="2" customFormat="1" ht="12.75" customHeight="1">
      <c r="D271" s="8"/>
      <c r="E271" s="57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6"/>
    </row>
    <row r="272" spans="4:54" s="2" customFormat="1" ht="12.75" customHeight="1">
      <c r="D272" s="8"/>
      <c r="E272" s="57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6"/>
    </row>
    <row r="273" spans="4:54" s="2" customFormat="1" ht="12.75" customHeight="1">
      <c r="D273" s="8"/>
      <c r="E273" s="57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6"/>
    </row>
    <row r="274" spans="4:54" s="2" customFormat="1" ht="12.75" customHeight="1">
      <c r="D274" s="8"/>
      <c r="E274" s="57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6"/>
    </row>
    <row r="275" spans="4:54" s="2" customFormat="1" ht="12.75" customHeight="1">
      <c r="D275" s="8"/>
      <c r="E275" s="57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6"/>
    </row>
    <row r="276" spans="4:54" s="2" customFormat="1" ht="12.75" customHeight="1">
      <c r="D276" s="8"/>
      <c r="E276" s="57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6"/>
    </row>
    <row r="277" spans="4:54" s="2" customFormat="1" ht="12.75" customHeight="1">
      <c r="D277" s="8"/>
      <c r="E277" s="57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6"/>
    </row>
    <row r="278" spans="4:54" s="2" customFormat="1" ht="12.75" customHeight="1">
      <c r="D278" s="8"/>
      <c r="E278" s="57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6"/>
    </row>
    <row r="279" spans="4:54" s="2" customFormat="1" ht="12.75" customHeight="1">
      <c r="D279" s="8"/>
      <c r="E279" s="57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6"/>
    </row>
    <row r="280" spans="4:54" s="2" customFormat="1" ht="12.75" customHeight="1">
      <c r="D280" s="8"/>
      <c r="E280" s="57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6"/>
    </row>
    <row r="281" spans="4:54" s="2" customFormat="1" ht="12.75" customHeight="1">
      <c r="D281" s="8"/>
      <c r="E281" s="57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6"/>
    </row>
    <row r="282" spans="4:54" s="2" customFormat="1" ht="12.75" customHeight="1">
      <c r="D282" s="8"/>
      <c r="E282" s="57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6"/>
    </row>
    <row r="283" spans="4:54" s="2" customFormat="1" ht="12.75" customHeight="1">
      <c r="D283" s="8"/>
      <c r="E283" s="57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6"/>
    </row>
    <row r="284" spans="4:54" s="2" customFormat="1" ht="12.75" customHeight="1">
      <c r="D284" s="8"/>
      <c r="E284" s="57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6"/>
    </row>
    <row r="285" spans="4:54" s="2" customFormat="1" ht="12.75" customHeight="1">
      <c r="D285" s="8"/>
      <c r="E285" s="57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6"/>
    </row>
    <row r="286" spans="4:54" s="2" customFormat="1" ht="12.75" customHeight="1">
      <c r="D286" s="8"/>
      <c r="E286" s="57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6"/>
    </row>
    <row r="287" spans="4:54" s="2" customFormat="1" ht="12.75" customHeight="1">
      <c r="D287" s="8"/>
      <c r="E287" s="57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6"/>
    </row>
    <row r="288" spans="4:54" s="2" customFormat="1" ht="12.75" customHeight="1">
      <c r="D288" s="8"/>
      <c r="E288" s="57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6"/>
    </row>
    <row r="289" spans="4:54" s="2" customFormat="1" ht="12.75" customHeight="1">
      <c r="D289" s="8"/>
      <c r="E289" s="57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6"/>
    </row>
    <row r="290" spans="4:54" s="2" customFormat="1" ht="12.75" customHeight="1">
      <c r="D290" s="8"/>
      <c r="E290" s="57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6"/>
    </row>
    <row r="291" spans="4:54" s="2" customFormat="1" ht="12.75" customHeight="1">
      <c r="D291" s="8"/>
      <c r="E291" s="57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6"/>
    </row>
    <row r="292" spans="4:54" s="2" customFormat="1" ht="12.75" customHeight="1">
      <c r="D292" s="8"/>
      <c r="E292" s="57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6"/>
    </row>
    <row r="293" spans="4:54" s="2" customFormat="1" ht="12.75" customHeight="1">
      <c r="D293" s="8"/>
      <c r="E293" s="57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6"/>
    </row>
    <row r="294" spans="4:54" s="2" customFormat="1" ht="12.75" customHeight="1">
      <c r="D294" s="8"/>
      <c r="E294" s="57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6"/>
    </row>
    <row r="295" spans="4:54" s="2" customFormat="1" ht="12.75" customHeight="1">
      <c r="D295" s="8"/>
      <c r="E295" s="57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6"/>
    </row>
    <row r="296" spans="4:54" s="2" customFormat="1" ht="12.75" customHeight="1">
      <c r="D296" s="8"/>
      <c r="E296" s="57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6"/>
    </row>
    <row r="297" spans="4:54" s="2" customFormat="1" ht="12.75" customHeight="1">
      <c r="D297" s="8"/>
      <c r="E297" s="57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6"/>
    </row>
    <row r="298" spans="4:54" s="2" customFormat="1" ht="12.75" customHeight="1">
      <c r="D298" s="8"/>
      <c r="E298" s="57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6"/>
    </row>
    <row r="299" spans="4:54" s="2" customFormat="1" ht="12.75" customHeight="1">
      <c r="D299" s="8"/>
      <c r="E299" s="57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6"/>
    </row>
    <row r="300" spans="4:54" s="2" customFormat="1" ht="12.75" customHeight="1">
      <c r="D300" s="8"/>
      <c r="E300" s="57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6"/>
    </row>
    <row r="301" spans="4:54" s="2" customFormat="1" ht="12.75" customHeight="1">
      <c r="D301" s="8"/>
      <c r="E301" s="57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6"/>
    </row>
    <row r="302" spans="4:54" s="2" customFormat="1" ht="12.75" customHeight="1">
      <c r="D302" s="8"/>
      <c r="E302" s="57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6"/>
    </row>
    <row r="303" spans="4:54" s="2" customFormat="1" ht="12.75" customHeight="1">
      <c r="D303" s="8"/>
      <c r="E303" s="57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6"/>
    </row>
    <row r="304" spans="4:54" s="2" customFormat="1" ht="12.75" customHeight="1">
      <c r="D304" s="8"/>
      <c r="E304" s="57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6"/>
    </row>
    <row r="305" spans="4:54" s="2" customFormat="1" ht="12.75" customHeight="1">
      <c r="D305" s="8"/>
      <c r="E305" s="57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6"/>
    </row>
    <row r="306" spans="4:54" s="2" customFormat="1" ht="12.75" customHeight="1">
      <c r="D306" s="8"/>
      <c r="E306" s="57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6"/>
    </row>
    <row r="307" spans="4:54" s="2" customFormat="1" ht="12.75" customHeight="1">
      <c r="D307" s="8"/>
      <c r="E307" s="57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6"/>
    </row>
    <row r="308" spans="4:54" s="2" customFormat="1" ht="12.75" customHeight="1">
      <c r="D308" s="8"/>
      <c r="E308" s="57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6"/>
    </row>
    <row r="309" spans="4:54" s="2" customFormat="1" ht="12.75" customHeight="1">
      <c r="D309" s="8"/>
      <c r="E309" s="57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6"/>
    </row>
    <row r="310" spans="4:54" s="2" customFormat="1" ht="12.75" customHeight="1">
      <c r="D310" s="8"/>
      <c r="E310" s="57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6"/>
    </row>
    <row r="311" spans="4:54" s="2" customFormat="1" ht="12.75" customHeight="1">
      <c r="D311" s="8"/>
      <c r="E311" s="57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6"/>
    </row>
    <row r="312" spans="4:54" s="2" customFormat="1" ht="12.75" customHeight="1">
      <c r="D312" s="8"/>
      <c r="E312" s="57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6"/>
    </row>
    <row r="313" spans="4:54" s="2" customFormat="1" ht="12.75" customHeight="1">
      <c r="D313" s="8"/>
      <c r="E313" s="57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6"/>
    </row>
    <row r="314" spans="4:54" s="2" customFormat="1" ht="12.75" customHeight="1">
      <c r="D314" s="8"/>
      <c r="E314" s="57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6"/>
    </row>
    <row r="315" spans="4:54" s="2" customFormat="1" ht="12.75" customHeight="1">
      <c r="D315" s="8"/>
      <c r="E315" s="57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6"/>
    </row>
    <row r="316" spans="4:54" s="2" customFormat="1" ht="12.75" customHeight="1">
      <c r="D316" s="8"/>
      <c r="E316" s="57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6"/>
    </row>
    <row r="317" spans="4:54" s="2" customFormat="1" ht="12.75" customHeight="1">
      <c r="D317" s="8"/>
      <c r="E317" s="57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6"/>
    </row>
    <row r="318" spans="4:54" s="2" customFormat="1" ht="12.75" customHeight="1">
      <c r="D318" s="8"/>
      <c r="E318" s="57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6"/>
    </row>
    <row r="319" spans="4:54" s="2" customFormat="1" ht="12.75" customHeight="1">
      <c r="D319" s="8"/>
      <c r="E319" s="57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6"/>
    </row>
    <row r="320" spans="4:54" s="2" customFormat="1" ht="12.75" customHeight="1">
      <c r="D320" s="8"/>
      <c r="E320" s="57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6"/>
    </row>
    <row r="321" spans="4:54" s="2" customFormat="1" ht="12.75" customHeight="1">
      <c r="D321" s="8"/>
      <c r="E321" s="57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6"/>
    </row>
    <row r="322" spans="4:54" s="2" customFormat="1" ht="12.75" customHeight="1">
      <c r="D322" s="8"/>
      <c r="E322" s="57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6"/>
    </row>
    <row r="323" spans="4:54" s="2" customFormat="1" ht="12.75" customHeight="1">
      <c r="D323" s="8"/>
      <c r="E323" s="57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6"/>
    </row>
    <row r="324" spans="4:54" s="2" customFormat="1" ht="12.75" customHeight="1">
      <c r="D324" s="8"/>
      <c r="E324" s="57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6"/>
    </row>
    <row r="325" spans="4:54" s="2" customFormat="1" ht="12.75" customHeight="1">
      <c r="D325" s="8"/>
      <c r="E325" s="57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6"/>
    </row>
    <row r="326" spans="4:54" s="2" customFormat="1" ht="12.75" customHeight="1">
      <c r="D326" s="8"/>
      <c r="E326" s="57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6"/>
    </row>
    <row r="327" spans="4:54" s="2" customFormat="1" ht="12.75" customHeight="1">
      <c r="D327" s="8"/>
      <c r="E327" s="57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6"/>
    </row>
    <row r="328" spans="4:54" s="2" customFormat="1" ht="12.75" customHeight="1">
      <c r="D328" s="8"/>
      <c r="E328" s="57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6"/>
    </row>
    <row r="329" spans="4:54" s="2" customFormat="1" ht="12.75" customHeight="1">
      <c r="D329" s="8"/>
      <c r="E329" s="57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6"/>
    </row>
    <row r="330" spans="4:54" s="2" customFormat="1" ht="12.75" customHeight="1">
      <c r="D330" s="8"/>
      <c r="E330" s="57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6"/>
    </row>
    <row r="331" spans="4:54" s="2" customFormat="1" ht="12.75" customHeight="1">
      <c r="D331" s="8"/>
      <c r="E331" s="57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6"/>
    </row>
    <row r="332" spans="4:54" s="2" customFormat="1" ht="12.75" customHeight="1">
      <c r="D332" s="8"/>
      <c r="E332" s="57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6"/>
    </row>
    <row r="333" spans="4:54" s="2" customFormat="1" ht="12.75" customHeight="1">
      <c r="D333" s="8"/>
      <c r="E333" s="57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6"/>
    </row>
    <row r="334" spans="4:54" s="2" customFormat="1" ht="12.75" customHeight="1">
      <c r="D334" s="8"/>
      <c r="E334" s="57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6"/>
    </row>
    <row r="335" spans="4:54" s="2" customFormat="1" ht="12.75" customHeight="1">
      <c r="D335" s="8"/>
      <c r="E335" s="57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6"/>
    </row>
    <row r="336" spans="4:54" s="2" customFormat="1" ht="12.75" customHeight="1">
      <c r="D336" s="8"/>
      <c r="E336" s="57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6"/>
    </row>
    <row r="337" spans="4:54" s="2" customFormat="1" ht="12.75" customHeight="1">
      <c r="D337" s="8"/>
      <c r="E337" s="57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6"/>
    </row>
    <row r="338" spans="4:54" s="2" customFormat="1" ht="12.75" customHeight="1">
      <c r="D338" s="8"/>
      <c r="E338" s="57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6"/>
    </row>
    <row r="339" spans="4:54" s="2" customFormat="1" ht="12.75" customHeight="1">
      <c r="D339" s="8"/>
      <c r="E339" s="57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6"/>
    </row>
    <row r="340" spans="4:54" s="2" customFormat="1" ht="12.75" customHeight="1">
      <c r="D340" s="8"/>
      <c r="E340" s="57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6"/>
    </row>
    <row r="341" spans="4:54" s="2" customFormat="1" ht="12.75" customHeight="1">
      <c r="D341" s="8"/>
      <c r="E341" s="57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6"/>
    </row>
    <row r="342" spans="4:54" s="2" customFormat="1" ht="12.75" customHeight="1">
      <c r="D342" s="8"/>
      <c r="E342" s="57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6"/>
    </row>
    <row r="343" spans="4:54" s="2" customFormat="1" ht="12.75" customHeight="1">
      <c r="D343" s="8"/>
      <c r="E343" s="57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6"/>
    </row>
    <row r="344" spans="4:54" s="2" customFormat="1" ht="12.75" customHeight="1">
      <c r="D344" s="8"/>
      <c r="E344" s="57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6"/>
    </row>
    <row r="345" spans="4:54" s="2" customFormat="1" ht="12.75" customHeight="1">
      <c r="D345" s="8"/>
      <c r="E345" s="57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6"/>
    </row>
    <row r="346" spans="4:54" s="2" customFormat="1" ht="12.75" customHeight="1">
      <c r="D346" s="8"/>
      <c r="E346" s="57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6"/>
    </row>
    <row r="347" spans="4:54" s="2" customFormat="1" ht="12.75" customHeight="1">
      <c r="D347" s="8"/>
      <c r="E347" s="57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6"/>
    </row>
    <row r="348" spans="4:54" s="2" customFormat="1" ht="12.75" customHeight="1">
      <c r="D348" s="8"/>
      <c r="E348" s="57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6"/>
    </row>
    <row r="349" spans="4:54" s="2" customFormat="1" ht="12.75" customHeight="1">
      <c r="D349" s="8"/>
      <c r="E349" s="57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6"/>
    </row>
    <row r="350" spans="4:54" s="2" customFormat="1" ht="12.75" customHeight="1">
      <c r="D350" s="8"/>
      <c r="E350" s="57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6"/>
    </row>
    <row r="351" spans="4:54" s="2" customFormat="1" ht="12.75" customHeight="1">
      <c r="D351" s="8"/>
      <c r="E351" s="57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6"/>
    </row>
    <row r="352" spans="4:54" s="2" customFormat="1" ht="12.75" customHeight="1">
      <c r="D352" s="8"/>
      <c r="E352" s="57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6"/>
    </row>
    <row r="353" spans="4:54" s="2" customFormat="1" ht="12.75" customHeight="1">
      <c r="D353" s="8"/>
      <c r="E353" s="57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6"/>
    </row>
    <row r="354" spans="4:54" s="2" customFormat="1" ht="12.75" customHeight="1">
      <c r="D354" s="8"/>
      <c r="E354" s="57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6"/>
    </row>
    <row r="355" spans="4:54" s="2" customFormat="1" ht="12.75" customHeight="1">
      <c r="D355" s="8"/>
      <c r="E355" s="57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6"/>
    </row>
    <row r="356" spans="4:54" s="2" customFormat="1" ht="12.75" customHeight="1">
      <c r="D356" s="8"/>
      <c r="E356" s="57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6"/>
    </row>
    <row r="357" spans="4:54" s="2" customFormat="1" ht="12.75" customHeight="1">
      <c r="D357" s="8"/>
      <c r="E357" s="57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6"/>
    </row>
    <row r="358" spans="4:54" s="2" customFormat="1" ht="12.75" customHeight="1">
      <c r="D358" s="8"/>
      <c r="E358" s="57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6"/>
    </row>
    <row r="359" spans="4:54" s="2" customFormat="1" ht="12.75" customHeight="1">
      <c r="D359" s="8"/>
      <c r="E359" s="57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6"/>
    </row>
    <row r="360" spans="4:54" s="2" customFormat="1" ht="12.75" customHeight="1">
      <c r="D360" s="8"/>
      <c r="E360" s="57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6"/>
    </row>
    <row r="361" spans="4:54" s="2" customFormat="1" ht="12.75" customHeight="1">
      <c r="D361" s="8"/>
      <c r="E361" s="57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6"/>
    </row>
    <row r="362" spans="4:54" s="2" customFormat="1" ht="12.75" customHeight="1">
      <c r="D362" s="8"/>
      <c r="E362" s="57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6"/>
    </row>
    <row r="363" spans="4:54" s="2" customFormat="1" ht="12.75" customHeight="1">
      <c r="D363" s="8"/>
      <c r="E363" s="57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6"/>
    </row>
    <row r="364" spans="4:54" s="2" customFormat="1" ht="12.75" customHeight="1">
      <c r="D364" s="8"/>
      <c r="E364" s="57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6"/>
    </row>
    <row r="365" spans="4:54" s="2" customFormat="1" ht="12.75" customHeight="1">
      <c r="D365" s="8"/>
      <c r="E365" s="57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6"/>
    </row>
    <row r="366" spans="4:54" s="2" customFormat="1" ht="12.75" customHeight="1">
      <c r="D366" s="8"/>
      <c r="E366" s="57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6"/>
    </row>
    <row r="367" spans="4:54" s="2" customFormat="1" ht="12.75" customHeight="1">
      <c r="D367" s="8"/>
      <c r="E367" s="57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6"/>
    </row>
    <row r="368" spans="4:54" s="2" customFormat="1" ht="12.75" customHeight="1">
      <c r="D368" s="8"/>
      <c r="E368" s="57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6"/>
    </row>
    <row r="369" spans="4:54" s="2" customFormat="1" ht="12.75" customHeight="1">
      <c r="D369" s="8"/>
      <c r="E369" s="57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6"/>
    </row>
    <row r="370" spans="4:54" s="2" customFormat="1" ht="12.75" customHeight="1">
      <c r="D370" s="8"/>
      <c r="E370" s="57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6"/>
    </row>
    <row r="371" spans="4:54" s="2" customFormat="1" ht="12.75" customHeight="1">
      <c r="D371" s="8"/>
      <c r="E371" s="57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6"/>
    </row>
    <row r="372" spans="4:54" s="2" customFormat="1" ht="12.75" customHeight="1">
      <c r="D372" s="8"/>
      <c r="E372" s="57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6"/>
    </row>
    <row r="373" spans="4:54" s="2" customFormat="1" ht="12.75" customHeight="1">
      <c r="D373" s="8"/>
      <c r="E373" s="57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6"/>
    </row>
    <row r="374" spans="4:54" s="2" customFormat="1" ht="12.75" customHeight="1">
      <c r="D374" s="8"/>
      <c r="E374" s="57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6"/>
    </row>
    <row r="375" spans="4:54" s="2" customFormat="1" ht="12.75" customHeight="1">
      <c r="D375" s="8"/>
      <c r="E375" s="57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6"/>
    </row>
    <row r="376" spans="4:54" s="2" customFormat="1" ht="12.75" customHeight="1">
      <c r="D376" s="8"/>
      <c r="E376" s="57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6"/>
    </row>
    <row r="377" spans="4:54" s="2" customFormat="1" ht="12.75" customHeight="1">
      <c r="D377" s="8"/>
      <c r="E377" s="57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6"/>
    </row>
    <row r="378" spans="4:54" s="2" customFormat="1" ht="12.75" customHeight="1">
      <c r="D378" s="8"/>
      <c r="E378" s="57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6"/>
    </row>
    <row r="379" spans="4:54" s="2" customFormat="1" ht="12.75" customHeight="1">
      <c r="D379" s="8"/>
      <c r="E379" s="57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6"/>
    </row>
    <row r="380" spans="4:54" s="2" customFormat="1" ht="12.75" customHeight="1">
      <c r="D380" s="8"/>
      <c r="E380" s="57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6"/>
    </row>
    <row r="381" spans="4:54" s="2" customFormat="1" ht="12.75" customHeight="1">
      <c r="D381" s="8"/>
      <c r="E381" s="57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6"/>
    </row>
    <row r="382" spans="4:54" s="2" customFormat="1" ht="12.75" customHeight="1">
      <c r="D382" s="8"/>
      <c r="E382" s="57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6"/>
    </row>
    <row r="383" spans="4:54" s="2" customFormat="1" ht="12.75" customHeight="1">
      <c r="D383" s="8"/>
      <c r="E383" s="57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6"/>
    </row>
    <row r="384" spans="4:54" s="2" customFormat="1" ht="12.75" customHeight="1">
      <c r="D384" s="8"/>
      <c r="E384" s="57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6"/>
    </row>
    <row r="385" spans="4:54" s="2" customFormat="1" ht="12.75" customHeight="1">
      <c r="D385" s="8"/>
      <c r="E385" s="57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6"/>
    </row>
    <row r="386" spans="4:54" s="2" customFormat="1" ht="12.75" customHeight="1">
      <c r="D386" s="8"/>
      <c r="E386" s="57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6"/>
    </row>
    <row r="387" spans="4:54" s="2" customFormat="1" ht="12.75" customHeight="1">
      <c r="D387" s="8"/>
      <c r="E387" s="57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6"/>
    </row>
    <row r="388" spans="4:54" s="2" customFormat="1" ht="12.75" customHeight="1">
      <c r="D388" s="8"/>
      <c r="E388" s="57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6"/>
    </row>
    <row r="389" spans="4:54" s="2" customFormat="1" ht="12.75" customHeight="1">
      <c r="D389" s="8"/>
      <c r="E389" s="57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6"/>
    </row>
    <row r="390" spans="4:54" s="2" customFormat="1" ht="12.75" customHeight="1">
      <c r="D390" s="8"/>
      <c r="E390" s="57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6"/>
    </row>
    <row r="391" spans="4:54" s="2" customFormat="1" ht="12.75" customHeight="1">
      <c r="D391" s="8"/>
      <c r="E391" s="57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6"/>
    </row>
    <row r="392" spans="4:54" s="2" customFormat="1" ht="12.75" customHeight="1">
      <c r="D392" s="8"/>
      <c r="E392" s="57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6"/>
    </row>
    <row r="393" spans="4:54" s="2" customFormat="1" ht="12.75" customHeight="1">
      <c r="D393" s="8"/>
      <c r="E393" s="57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6"/>
    </row>
    <row r="394" spans="4:54" s="2" customFormat="1" ht="12.75" customHeight="1">
      <c r="D394" s="8"/>
      <c r="E394" s="57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6"/>
    </row>
    <row r="395" spans="4:54" s="2" customFormat="1" ht="12.75" customHeight="1">
      <c r="D395" s="8"/>
      <c r="E395" s="57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6"/>
    </row>
    <row r="396" spans="4:54" s="2" customFormat="1" ht="12.75" customHeight="1">
      <c r="D396" s="8"/>
      <c r="E396" s="57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6"/>
    </row>
    <row r="397" spans="4:54" s="2" customFormat="1" ht="12.75" customHeight="1">
      <c r="D397" s="8"/>
      <c r="E397" s="57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6"/>
    </row>
    <row r="398" spans="4:54" s="2" customFormat="1" ht="12.75" customHeight="1">
      <c r="D398" s="8"/>
      <c r="E398" s="57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6"/>
    </row>
    <row r="399" spans="4:54" s="2" customFormat="1" ht="12.75" customHeight="1">
      <c r="D399" s="8"/>
      <c r="E399" s="57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6"/>
    </row>
    <row r="400" spans="4:54" s="2" customFormat="1" ht="12.75" customHeight="1">
      <c r="D400" s="8"/>
      <c r="E400" s="57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6"/>
    </row>
    <row r="401" spans="4:54" s="2" customFormat="1" ht="12.75" customHeight="1">
      <c r="D401" s="8"/>
      <c r="E401" s="57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6"/>
    </row>
    <row r="402" spans="4:54" s="2" customFormat="1" ht="12.75" customHeight="1">
      <c r="D402" s="8"/>
      <c r="E402" s="57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6"/>
    </row>
    <row r="403" spans="4:54" s="2" customFormat="1" ht="12.75" customHeight="1">
      <c r="D403" s="8"/>
      <c r="E403" s="57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6"/>
    </row>
    <row r="404" spans="4:54" s="2" customFormat="1" ht="12.75" customHeight="1">
      <c r="D404" s="8"/>
      <c r="E404" s="57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6"/>
    </row>
    <row r="405" spans="4:54" s="2" customFormat="1" ht="12.75" customHeight="1">
      <c r="D405" s="8"/>
      <c r="E405" s="57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6"/>
    </row>
    <row r="406" spans="4:54" s="2" customFormat="1" ht="12.75" customHeight="1">
      <c r="D406" s="8"/>
      <c r="E406" s="57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6"/>
    </row>
    <row r="407" spans="4:54" s="2" customFormat="1" ht="12.75" customHeight="1">
      <c r="D407" s="8"/>
      <c r="E407" s="57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6"/>
    </row>
    <row r="408" spans="4:54" s="2" customFormat="1" ht="12.75" customHeight="1">
      <c r="D408" s="8"/>
      <c r="E408" s="57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6"/>
    </row>
    <row r="409" spans="4:54" s="2" customFormat="1" ht="12.75" customHeight="1">
      <c r="D409" s="8"/>
      <c r="E409" s="57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6"/>
    </row>
    <row r="410" spans="4:54" s="2" customFormat="1" ht="12.75" customHeight="1">
      <c r="D410" s="8"/>
      <c r="E410" s="57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6"/>
    </row>
    <row r="411" spans="4:54" s="2" customFormat="1" ht="12.75" customHeight="1">
      <c r="D411" s="8"/>
      <c r="E411" s="57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6"/>
    </row>
    <row r="412" spans="4:54" s="2" customFormat="1" ht="12.75" customHeight="1">
      <c r="D412" s="8"/>
      <c r="E412" s="57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6"/>
    </row>
    <row r="413" spans="4:54" s="2" customFormat="1" ht="12.75" customHeight="1">
      <c r="D413" s="8"/>
      <c r="E413" s="57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6"/>
    </row>
    <row r="414" spans="4:54" s="2" customFormat="1" ht="12.75" customHeight="1">
      <c r="D414" s="8"/>
      <c r="E414" s="57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6"/>
    </row>
    <row r="415" spans="4:54" s="2" customFormat="1" ht="12.75" customHeight="1">
      <c r="D415" s="8"/>
      <c r="E415" s="57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6"/>
    </row>
    <row r="416" spans="4:54" s="2" customFormat="1" ht="12.75" customHeight="1">
      <c r="D416" s="8"/>
      <c r="E416" s="57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6"/>
    </row>
    <row r="417" spans="4:54" s="2" customFormat="1" ht="12.75" customHeight="1">
      <c r="D417" s="8"/>
      <c r="E417" s="57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6"/>
    </row>
    <row r="418" spans="4:54" s="2" customFormat="1" ht="12.75" customHeight="1">
      <c r="D418" s="8"/>
      <c r="E418" s="57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6"/>
    </row>
    <row r="419" spans="4:54" s="2" customFormat="1" ht="12.75" customHeight="1">
      <c r="D419" s="8"/>
      <c r="E419" s="57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6"/>
    </row>
    <row r="420" spans="4:54" s="2" customFormat="1" ht="12.75" customHeight="1">
      <c r="D420" s="8"/>
      <c r="E420" s="57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6"/>
    </row>
    <row r="421" spans="4:54" s="2" customFormat="1" ht="12.75" customHeight="1">
      <c r="D421" s="8"/>
      <c r="E421" s="57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6"/>
    </row>
    <row r="422" spans="4:54" s="2" customFormat="1" ht="12.75" customHeight="1">
      <c r="D422" s="8"/>
      <c r="E422" s="57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6"/>
    </row>
    <row r="423" spans="4:54" s="2" customFormat="1" ht="12.75" customHeight="1">
      <c r="D423" s="8"/>
      <c r="E423" s="57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6"/>
    </row>
    <row r="424" spans="4:54" s="2" customFormat="1" ht="12.75" customHeight="1">
      <c r="D424" s="8"/>
      <c r="E424" s="57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6"/>
    </row>
    <row r="425" spans="4:54" s="2" customFormat="1" ht="12.75" customHeight="1">
      <c r="D425" s="8"/>
      <c r="E425" s="57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6"/>
    </row>
    <row r="426" spans="4:54" s="2" customFormat="1" ht="12.75" customHeight="1">
      <c r="D426" s="8"/>
      <c r="E426" s="57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6"/>
    </row>
    <row r="427" spans="4:54" s="2" customFormat="1" ht="12.75" customHeight="1">
      <c r="D427" s="8"/>
      <c r="E427" s="57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6"/>
    </row>
    <row r="428" spans="4:54" s="2" customFormat="1" ht="12.75" customHeight="1">
      <c r="D428" s="8"/>
      <c r="E428" s="57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6"/>
    </row>
    <row r="429" spans="4:54" s="2" customFormat="1" ht="12.75" customHeight="1">
      <c r="D429" s="8"/>
      <c r="E429" s="57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6"/>
    </row>
    <row r="430" spans="4:54" s="2" customFormat="1" ht="12.75" customHeight="1">
      <c r="D430" s="8"/>
      <c r="E430" s="57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6"/>
    </row>
    <row r="431" spans="4:54" s="2" customFormat="1" ht="12.75" customHeight="1">
      <c r="D431" s="8"/>
      <c r="E431" s="57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6"/>
    </row>
    <row r="432" spans="4:54" s="2" customFormat="1" ht="12.75" customHeight="1">
      <c r="D432" s="8"/>
      <c r="E432" s="57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6"/>
    </row>
    <row r="433" spans="4:54" s="2" customFormat="1" ht="12.75" customHeight="1">
      <c r="D433" s="8"/>
      <c r="E433" s="57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6"/>
    </row>
    <row r="434" spans="4:54" s="2" customFormat="1" ht="12.75" customHeight="1">
      <c r="D434" s="8"/>
      <c r="E434" s="57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6"/>
    </row>
    <row r="435" spans="4:54" s="2" customFormat="1" ht="12.75" customHeight="1">
      <c r="D435" s="8"/>
      <c r="E435" s="57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6"/>
    </row>
    <row r="436" spans="4:54" s="2" customFormat="1" ht="12.75" customHeight="1">
      <c r="D436" s="8"/>
      <c r="E436" s="57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6"/>
    </row>
    <row r="437" spans="4:54" s="2" customFormat="1" ht="12.75" customHeight="1">
      <c r="D437" s="8"/>
      <c r="E437" s="57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6"/>
    </row>
    <row r="438" spans="4:54" s="2" customFormat="1" ht="12.75" customHeight="1">
      <c r="D438" s="8"/>
      <c r="E438" s="57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6"/>
    </row>
    <row r="439" spans="4:54" s="2" customFormat="1" ht="12.75" customHeight="1">
      <c r="D439" s="8"/>
      <c r="E439" s="57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6"/>
    </row>
    <row r="440" spans="4:54" s="2" customFormat="1" ht="12.75" customHeight="1">
      <c r="D440" s="8"/>
      <c r="E440" s="57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6"/>
    </row>
    <row r="441" spans="4:54" s="2" customFormat="1" ht="12.75" customHeight="1">
      <c r="D441" s="8"/>
      <c r="E441" s="57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6"/>
    </row>
    <row r="442" spans="4:54" s="2" customFormat="1" ht="12.75" customHeight="1">
      <c r="D442" s="8"/>
      <c r="E442" s="57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6"/>
    </row>
    <row r="443" spans="4:54" s="2" customFormat="1" ht="12.75" customHeight="1">
      <c r="D443" s="8"/>
      <c r="E443" s="57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6"/>
    </row>
    <row r="444" spans="4:54" s="2" customFormat="1" ht="12.75" customHeight="1">
      <c r="D444" s="8"/>
      <c r="E444" s="57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6"/>
    </row>
    <row r="445" spans="4:54" s="2" customFormat="1" ht="12.75" customHeight="1">
      <c r="D445" s="8"/>
      <c r="E445" s="57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6"/>
    </row>
    <row r="446" spans="4:54" s="2" customFormat="1" ht="12.75" customHeight="1">
      <c r="D446" s="8"/>
      <c r="E446" s="57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6"/>
    </row>
    <row r="447" spans="4:54" s="2" customFormat="1" ht="12.75" customHeight="1">
      <c r="D447" s="8"/>
      <c r="E447" s="57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6"/>
    </row>
    <row r="448" spans="4:54" s="2" customFormat="1" ht="12.75" customHeight="1">
      <c r="D448" s="8"/>
      <c r="E448" s="57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6"/>
    </row>
    <row r="449" spans="4:54" s="2" customFormat="1" ht="12.75" customHeight="1">
      <c r="D449" s="8"/>
      <c r="E449" s="57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6"/>
    </row>
    <row r="450" spans="4:54" s="2" customFormat="1" ht="12.75" customHeight="1">
      <c r="D450" s="8"/>
      <c r="E450" s="57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6"/>
    </row>
    <row r="451" spans="4:54" s="2" customFormat="1" ht="12.75" customHeight="1">
      <c r="D451" s="8"/>
      <c r="E451" s="57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6"/>
    </row>
    <row r="452" spans="4:54" s="2" customFormat="1" ht="12.75" customHeight="1">
      <c r="D452" s="8"/>
      <c r="E452" s="57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6"/>
    </row>
    <row r="453" spans="4:54" s="2" customFormat="1" ht="12.75" customHeight="1">
      <c r="D453" s="8"/>
      <c r="E453" s="57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6"/>
    </row>
    <row r="454" spans="4:54" s="2" customFormat="1" ht="12.75" customHeight="1">
      <c r="D454" s="8"/>
      <c r="E454" s="57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6"/>
    </row>
    <row r="455" spans="4:54" s="2" customFormat="1" ht="12.75" customHeight="1">
      <c r="D455" s="8"/>
      <c r="E455" s="57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6"/>
    </row>
    <row r="456" spans="4:54" s="2" customFormat="1" ht="12.75" customHeight="1">
      <c r="D456" s="8"/>
      <c r="E456" s="57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6"/>
    </row>
    <row r="457" spans="4:54" s="2" customFormat="1" ht="12.75" customHeight="1">
      <c r="D457" s="8"/>
      <c r="E457" s="57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6"/>
    </row>
    <row r="458" spans="4:54" s="2" customFormat="1" ht="12.75" customHeight="1">
      <c r="D458" s="8"/>
      <c r="E458" s="57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6"/>
    </row>
    <row r="459" spans="4:54" s="2" customFormat="1" ht="12.75" customHeight="1">
      <c r="D459" s="8"/>
      <c r="E459" s="57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6"/>
    </row>
    <row r="460" spans="4:54" s="2" customFormat="1" ht="12.75" customHeight="1">
      <c r="D460" s="8"/>
      <c r="E460" s="57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6"/>
    </row>
    <row r="461" spans="4:54" s="2" customFormat="1" ht="12.75" customHeight="1">
      <c r="D461" s="8"/>
      <c r="E461" s="57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6"/>
    </row>
    <row r="462" spans="4:54" s="2" customFormat="1" ht="12.75" customHeight="1">
      <c r="D462" s="8"/>
      <c r="E462" s="57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6"/>
    </row>
    <row r="463" spans="4:54" s="2" customFormat="1" ht="12.75" customHeight="1">
      <c r="D463" s="8"/>
      <c r="E463" s="57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6"/>
    </row>
    <row r="464" spans="4:54" s="2" customFormat="1" ht="12.75" customHeight="1">
      <c r="D464" s="8"/>
      <c r="E464" s="57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6"/>
    </row>
    <row r="465" spans="4:54" s="2" customFormat="1" ht="12.75" customHeight="1">
      <c r="D465" s="8"/>
      <c r="E465" s="57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6"/>
    </row>
    <row r="466" spans="4:54" s="2" customFormat="1" ht="12.75" customHeight="1">
      <c r="D466" s="8"/>
      <c r="E466" s="57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6"/>
    </row>
    <row r="467" spans="4:54" s="2" customFormat="1" ht="12.75" customHeight="1">
      <c r="D467" s="8"/>
      <c r="E467" s="57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6"/>
    </row>
    <row r="468" spans="4:54" s="2" customFormat="1" ht="12.75" customHeight="1">
      <c r="D468" s="8"/>
      <c r="E468" s="57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6"/>
    </row>
    <row r="469" spans="4:54" s="2" customFormat="1" ht="12.75" customHeight="1">
      <c r="D469" s="8"/>
      <c r="E469" s="57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6"/>
    </row>
    <row r="470" spans="4:54" s="2" customFormat="1" ht="12.75" customHeight="1">
      <c r="D470" s="8"/>
      <c r="E470" s="57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6"/>
    </row>
    <row r="471" spans="4:54" s="2" customFormat="1" ht="12.75" customHeight="1">
      <c r="D471" s="8"/>
      <c r="E471" s="57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6"/>
    </row>
    <row r="472" spans="4:54" s="2" customFormat="1" ht="12.75" customHeight="1">
      <c r="D472" s="8"/>
      <c r="E472" s="57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6"/>
    </row>
    <row r="473" spans="4:54" s="2" customFormat="1" ht="12.75" customHeight="1">
      <c r="D473" s="8"/>
      <c r="E473" s="57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6"/>
    </row>
    <row r="474" spans="4:54" s="2" customFormat="1" ht="12.75" customHeight="1">
      <c r="D474" s="8"/>
      <c r="E474" s="57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6"/>
    </row>
    <row r="475" spans="4:54" s="2" customFormat="1" ht="12.75" customHeight="1">
      <c r="D475" s="8"/>
      <c r="E475" s="57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6"/>
    </row>
    <row r="476" spans="4:54" s="2" customFormat="1" ht="12.75" customHeight="1">
      <c r="D476" s="8"/>
      <c r="E476" s="57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6"/>
    </row>
    <row r="477" spans="4:54" s="2" customFormat="1" ht="12.75" customHeight="1">
      <c r="D477" s="8"/>
      <c r="E477" s="57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6"/>
    </row>
    <row r="478" spans="4:54" s="2" customFormat="1" ht="12.75" customHeight="1">
      <c r="D478" s="8"/>
      <c r="E478" s="57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6"/>
    </row>
    <row r="479" spans="4:54" s="2" customFormat="1" ht="12.75" customHeight="1">
      <c r="D479" s="8"/>
      <c r="E479" s="57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6"/>
    </row>
    <row r="480" spans="4:54" s="2" customFormat="1" ht="12.75" customHeight="1">
      <c r="D480" s="8"/>
      <c r="E480" s="57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6"/>
    </row>
    <row r="481" spans="4:54" s="2" customFormat="1" ht="12.75" customHeight="1">
      <c r="D481" s="8"/>
      <c r="E481" s="57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6"/>
    </row>
    <row r="482" spans="4:54" s="2" customFormat="1" ht="12.75" customHeight="1">
      <c r="D482" s="8"/>
      <c r="E482" s="57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6"/>
    </row>
    <row r="483" spans="4:54" s="2" customFormat="1" ht="12.75" customHeight="1">
      <c r="D483" s="8"/>
      <c r="E483" s="57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6"/>
    </row>
    <row r="484" spans="4:54" s="2" customFormat="1" ht="12.75" customHeight="1">
      <c r="D484" s="8"/>
      <c r="E484" s="57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6"/>
    </row>
    <row r="485" spans="4:54" s="2" customFormat="1" ht="12.75" customHeight="1">
      <c r="D485" s="8"/>
      <c r="E485" s="57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6"/>
    </row>
    <row r="486" spans="4:54" s="2" customFormat="1" ht="12.75" customHeight="1">
      <c r="D486" s="8"/>
      <c r="E486" s="57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6"/>
    </row>
    <row r="487" spans="4:54" s="2" customFormat="1" ht="12.75" customHeight="1">
      <c r="D487" s="8"/>
      <c r="E487" s="57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6"/>
    </row>
    <row r="488" spans="4:54" s="2" customFormat="1" ht="12.75" customHeight="1">
      <c r="D488" s="8"/>
      <c r="E488" s="57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6"/>
    </row>
    <row r="489" spans="4:54" s="2" customFormat="1" ht="12.75" customHeight="1">
      <c r="D489" s="8"/>
      <c r="E489" s="57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6"/>
    </row>
    <row r="490" spans="4:54" s="2" customFormat="1" ht="12.75" customHeight="1">
      <c r="D490" s="8"/>
      <c r="E490" s="57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6"/>
    </row>
    <row r="491" spans="4:54" s="2" customFormat="1" ht="12.75" customHeight="1">
      <c r="D491" s="8"/>
      <c r="E491" s="57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6"/>
    </row>
    <row r="492" spans="4:54" s="2" customFormat="1" ht="12.75" customHeight="1">
      <c r="D492" s="8"/>
      <c r="E492" s="57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6"/>
    </row>
    <row r="493" spans="4:54" s="2" customFormat="1" ht="12.75" customHeight="1">
      <c r="D493" s="8"/>
      <c r="E493" s="57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6"/>
    </row>
    <row r="494" spans="4:54" s="2" customFormat="1" ht="12.75" customHeight="1">
      <c r="D494" s="8"/>
      <c r="E494" s="57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6"/>
    </row>
    <row r="495" spans="4:54" s="2" customFormat="1" ht="12.75" customHeight="1">
      <c r="D495" s="8"/>
      <c r="E495" s="57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6"/>
    </row>
    <row r="496" spans="4:54" s="2" customFormat="1" ht="12.75" customHeight="1">
      <c r="D496" s="8"/>
      <c r="E496" s="57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6"/>
    </row>
    <row r="497" spans="4:54" s="2" customFormat="1" ht="12.75" customHeight="1">
      <c r="D497" s="8"/>
      <c r="E497" s="57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6"/>
    </row>
    <row r="498" spans="4:54" s="2" customFormat="1" ht="12.75" customHeight="1">
      <c r="D498" s="8"/>
      <c r="E498" s="57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6"/>
    </row>
    <row r="499" spans="4:54" s="2" customFormat="1" ht="12.75" customHeight="1">
      <c r="D499" s="8"/>
      <c r="E499" s="57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6"/>
    </row>
    <row r="500" spans="4:54" s="2" customFormat="1" ht="12.75" customHeight="1">
      <c r="D500" s="8"/>
      <c r="E500" s="57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6"/>
    </row>
    <row r="501" spans="4:54" s="2" customFormat="1" ht="12.75" customHeight="1">
      <c r="D501" s="8"/>
      <c r="E501" s="57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6"/>
    </row>
    <row r="502" spans="4:54" s="2" customFormat="1" ht="12.75" customHeight="1">
      <c r="D502" s="8"/>
      <c r="E502" s="57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6"/>
    </row>
    <row r="503" spans="4:54" s="2" customFormat="1" ht="12.75" customHeight="1">
      <c r="D503" s="8"/>
      <c r="E503" s="57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6"/>
    </row>
    <row r="504" spans="4:54" s="2" customFormat="1" ht="12.75" customHeight="1">
      <c r="D504" s="8"/>
      <c r="E504" s="57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6"/>
    </row>
    <row r="505" spans="4:54" s="2" customFormat="1" ht="12.75" customHeight="1">
      <c r="D505" s="8"/>
      <c r="E505" s="57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6"/>
    </row>
    <row r="506" spans="4:54" s="2" customFormat="1" ht="12.75" customHeight="1">
      <c r="D506" s="8"/>
      <c r="E506" s="57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6"/>
    </row>
    <row r="507" spans="4:54" s="2" customFormat="1" ht="12.75" customHeight="1">
      <c r="D507" s="8"/>
      <c r="E507" s="57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6"/>
    </row>
    <row r="508" spans="4:54" s="2" customFormat="1" ht="12.75" customHeight="1">
      <c r="D508" s="8"/>
      <c r="E508" s="57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6"/>
    </row>
    <row r="509" spans="4:54" s="2" customFormat="1" ht="12.75" customHeight="1">
      <c r="D509" s="8"/>
      <c r="E509" s="57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6"/>
    </row>
    <row r="510" spans="4:54" s="2" customFormat="1" ht="12.75" customHeight="1">
      <c r="D510" s="8"/>
      <c r="E510" s="57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6"/>
    </row>
    <row r="511" spans="4:54" s="2" customFormat="1" ht="12.75" customHeight="1">
      <c r="D511" s="8"/>
      <c r="E511" s="57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6"/>
    </row>
    <row r="512" spans="4:54" s="2" customFormat="1" ht="12.75" customHeight="1">
      <c r="D512" s="8"/>
      <c r="E512" s="57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6"/>
    </row>
    <row r="513" spans="4:54" s="2" customFormat="1" ht="12.75" customHeight="1">
      <c r="D513" s="8"/>
      <c r="E513" s="57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6"/>
    </row>
    <row r="514" spans="4:54" s="2" customFormat="1" ht="12.75" customHeight="1">
      <c r="D514" s="8"/>
      <c r="E514" s="57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6"/>
    </row>
    <row r="515" spans="4:54" s="2" customFormat="1" ht="12.75" customHeight="1">
      <c r="D515" s="8"/>
      <c r="E515" s="57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6"/>
    </row>
    <row r="516" spans="4:54" s="2" customFormat="1" ht="12.75" customHeight="1">
      <c r="D516" s="8"/>
      <c r="E516" s="57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6"/>
    </row>
    <row r="517" spans="4:54" s="2" customFormat="1" ht="12.75" customHeight="1">
      <c r="D517" s="8"/>
      <c r="E517" s="57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6"/>
    </row>
    <row r="518" spans="4:54" s="2" customFormat="1" ht="12.75" customHeight="1">
      <c r="D518" s="8"/>
      <c r="E518" s="57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6"/>
    </row>
    <row r="519" spans="4:54" s="2" customFormat="1" ht="12.75" customHeight="1">
      <c r="D519" s="8"/>
      <c r="E519" s="57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6"/>
    </row>
    <row r="520" spans="4:54" s="2" customFormat="1" ht="12.75" customHeight="1">
      <c r="D520" s="8"/>
      <c r="E520" s="57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6"/>
    </row>
    <row r="521" spans="4:54" s="2" customFormat="1" ht="12.75" customHeight="1">
      <c r="D521" s="8"/>
      <c r="E521" s="57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6"/>
    </row>
    <row r="522" spans="4:54" s="2" customFormat="1" ht="12.75" customHeight="1">
      <c r="D522" s="8"/>
      <c r="E522" s="57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6"/>
    </row>
    <row r="523" spans="4:54" s="2" customFormat="1" ht="12.75" customHeight="1">
      <c r="D523" s="8"/>
      <c r="E523" s="57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6"/>
    </row>
    <row r="524" spans="4:54" s="2" customFormat="1" ht="12.75" customHeight="1">
      <c r="D524" s="8"/>
      <c r="E524" s="57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6"/>
    </row>
    <row r="525" spans="4:54" s="2" customFormat="1" ht="12.75" customHeight="1">
      <c r="D525" s="8"/>
      <c r="E525" s="57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6"/>
    </row>
    <row r="526" spans="4:54" s="2" customFormat="1" ht="12.75" customHeight="1">
      <c r="D526" s="8"/>
      <c r="E526" s="57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6"/>
    </row>
    <row r="527" spans="4:54" s="2" customFormat="1" ht="12.75" customHeight="1">
      <c r="D527" s="8"/>
      <c r="E527" s="57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6"/>
    </row>
    <row r="528" spans="4:54" s="2" customFormat="1" ht="12.75" customHeight="1">
      <c r="D528" s="8"/>
      <c r="E528" s="57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6"/>
    </row>
    <row r="529" spans="4:54" s="2" customFormat="1" ht="12.75" customHeight="1">
      <c r="D529" s="8"/>
      <c r="E529" s="57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6"/>
    </row>
    <row r="530" spans="4:54" s="2" customFormat="1" ht="12.75" customHeight="1">
      <c r="D530" s="8"/>
      <c r="E530" s="57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6"/>
    </row>
    <row r="531" spans="4:54" s="2" customFormat="1" ht="12.75" customHeight="1">
      <c r="D531" s="8"/>
      <c r="E531" s="57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6"/>
    </row>
    <row r="532" spans="4:54" s="2" customFormat="1" ht="12.75" customHeight="1">
      <c r="D532" s="8"/>
      <c r="E532" s="57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6"/>
    </row>
    <row r="533" spans="4:54" s="2" customFormat="1" ht="12.75" customHeight="1">
      <c r="D533" s="8"/>
      <c r="E533" s="57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6"/>
    </row>
    <row r="534" spans="4:54" s="2" customFormat="1" ht="12.75" customHeight="1">
      <c r="D534" s="8"/>
      <c r="E534" s="57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6"/>
    </row>
    <row r="535" spans="4:54" s="2" customFormat="1" ht="12.75" customHeight="1">
      <c r="D535" s="8"/>
      <c r="E535" s="57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6"/>
    </row>
    <row r="536" spans="4:54" s="2" customFormat="1" ht="12.75" customHeight="1">
      <c r="D536" s="8"/>
      <c r="E536" s="57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6"/>
    </row>
    <row r="537" spans="4:54" s="2" customFormat="1" ht="12.75" customHeight="1">
      <c r="D537" s="8"/>
      <c r="E537" s="57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6"/>
    </row>
    <row r="538" spans="4:54" s="2" customFormat="1" ht="12.75" customHeight="1">
      <c r="D538" s="8"/>
      <c r="E538" s="57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6"/>
    </row>
    <row r="539" spans="4:54" s="2" customFormat="1" ht="12.75" customHeight="1">
      <c r="D539" s="8"/>
      <c r="E539" s="57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6"/>
    </row>
    <row r="540" spans="4:54" s="2" customFormat="1" ht="12.75" customHeight="1">
      <c r="D540" s="8"/>
      <c r="E540" s="57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6"/>
    </row>
    <row r="541" spans="4:54" s="2" customFormat="1" ht="12.75" customHeight="1">
      <c r="D541" s="8"/>
      <c r="E541" s="57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6"/>
    </row>
    <row r="542" spans="4:54" s="2" customFormat="1" ht="12.75" customHeight="1">
      <c r="D542" s="8"/>
      <c r="E542" s="57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6"/>
    </row>
    <row r="543" spans="4:54" s="2" customFormat="1" ht="12.75" customHeight="1">
      <c r="D543" s="8"/>
      <c r="E543" s="57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6"/>
    </row>
    <row r="544" spans="4:54" s="2" customFormat="1" ht="12.75" customHeight="1">
      <c r="D544" s="8"/>
      <c r="E544" s="57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6"/>
    </row>
    <row r="545" spans="4:54" s="2" customFormat="1" ht="12.75" customHeight="1">
      <c r="D545" s="8"/>
      <c r="E545" s="57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6"/>
    </row>
    <row r="546" spans="4:54" s="2" customFormat="1" ht="12.75" customHeight="1">
      <c r="D546" s="8"/>
      <c r="E546" s="57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6"/>
    </row>
    <row r="547" spans="4:54" s="2" customFormat="1" ht="12.75" customHeight="1">
      <c r="D547" s="8"/>
      <c r="E547" s="57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6"/>
    </row>
    <row r="548" spans="4:54" s="2" customFormat="1" ht="12.75" customHeight="1">
      <c r="D548" s="8"/>
      <c r="E548" s="57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6"/>
    </row>
    <row r="549" spans="4:54" s="2" customFormat="1" ht="12.75" customHeight="1">
      <c r="D549" s="8"/>
      <c r="E549" s="57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6"/>
    </row>
    <row r="550" spans="4:54" s="2" customFormat="1" ht="12.75" customHeight="1">
      <c r="D550" s="8"/>
      <c r="E550" s="57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6"/>
    </row>
    <row r="551" spans="4:54" s="2" customFormat="1" ht="12.75" customHeight="1">
      <c r="D551" s="8"/>
      <c r="E551" s="57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6"/>
    </row>
    <row r="552" spans="4:54" s="2" customFormat="1" ht="12.75" customHeight="1">
      <c r="D552" s="8"/>
      <c r="E552" s="57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6"/>
    </row>
    <row r="553" spans="4:54" s="2" customFormat="1" ht="12.75" customHeight="1">
      <c r="D553" s="8"/>
      <c r="E553" s="57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6"/>
    </row>
    <row r="554" spans="4:54" s="2" customFormat="1" ht="12.75" customHeight="1">
      <c r="D554" s="8"/>
      <c r="E554" s="57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6"/>
    </row>
    <row r="555" spans="4:54" s="2" customFormat="1" ht="12.75" customHeight="1">
      <c r="D555" s="8"/>
      <c r="E555" s="57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6"/>
    </row>
    <row r="556" spans="4:54" s="2" customFormat="1" ht="12.75" customHeight="1">
      <c r="D556" s="8"/>
      <c r="E556" s="57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6"/>
    </row>
    <row r="557" spans="4:54" s="2" customFormat="1" ht="12.75" customHeight="1">
      <c r="D557" s="8"/>
      <c r="E557" s="57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6"/>
    </row>
    <row r="558" spans="4:54" s="2" customFormat="1" ht="12.75" customHeight="1">
      <c r="D558" s="8"/>
      <c r="E558" s="57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6"/>
    </row>
    <row r="559" spans="4:54" s="2" customFormat="1" ht="12.75" customHeight="1">
      <c r="D559" s="8"/>
      <c r="E559" s="57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6"/>
    </row>
    <row r="560" spans="4:54" s="2" customFormat="1" ht="12.75" customHeight="1">
      <c r="D560" s="8"/>
      <c r="E560" s="57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6"/>
    </row>
    <row r="561" spans="4:54" s="2" customFormat="1" ht="12.75" customHeight="1">
      <c r="D561" s="8"/>
      <c r="E561" s="57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6"/>
    </row>
    <row r="562" spans="4:54" s="2" customFormat="1" ht="12.75" customHeight="1">
      <c r="D562" s="8"/>
      <c r="E562" s="57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6"/>
    </row>
    <row r="563" spans="4:54" s="2" customFormat="1" ht="12.75" customHeight="1">
      <c r="D563" s="8"/>
      <c r="E563" s="57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6"/>
    </row>
    <row r="564" spans="4:54" s="2" customFormat="1" ht="12.75" customHeight="1">
      <c r="D564" s="8"/>
      <c r="E564" s="57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6"/>
    </row>
    <row r="565" spans="4:54" s="2" customFormat="1" ht="12.75" customHeight="1">
      <c r="D565" s="8"/>
      <c r="E565" s="57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6"/>
    </row>
    <row r="566" spans="4:54" s="2" customFormat="1" ht="12.75" customHeight="1">
      <c r="D566" s="8"/>
      <c r="E566" s="57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6"/>
    </row>
    <row r="567" spans="4:54" s="2" customFormat="1" ht="12.75" customHeight="1">
      <c r="D567" s="8"/>
      <c r="E567" s="57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6"/>
    </row>
    <row r="568" spans="4:54" s="2" customFormat="1" ht="12.75" customHeight="1">
      <c r="D568" s="8"/>
      <c r="E568" s="57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6"/>
    </row>
    <row r="569" spans="4:54" s="2" customFormat="1" ht="12.75" customHeight="1">
      <c r="D569" s="8"/>
      <c r="E569" s="57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6"/>
    </row>
    <row r="570" spans="4:54" s="2" customFormat="1" ht="12.75" customHeight="1">
      <c r="D570" s="8"/>
      <c r="E570" s="57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6"/>
    </row>
    <row r="571" spans="4:54" s="2" customFormat="1" ht="12.75" customHeight="1">
      <c r="D571" s="8"/>
      <c r="E571" s="57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6"/>
    </row>
    <row r="572" spans="4:54" s="2" customFormat="1" ht="12.75" customHeight="1">
      <c r="D572" s="8"/>
      <c r="E572" s="57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6"/>
    </row>
    <row r="573" spans="4:54" s="2" customFormat="1" ht="12.75" customHeight="1">
      <c r="D573" s="8"/>
      <c r="E573" s="57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6"/>
    </row>
    <row r="574" spans="4:54" s="2" customFormat="1" ht="12.75" customHeight="1">
      <c r="D574" s="8"/>
      <c r="E574" s="57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6"/>
    </row>
    <row r="575" spans="4:54" s="2" customFormat="1" ht="12.75" customHeight="1">
      <c r="D575" s="8"/>
      <c r="E575" s="57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6"/>
    </row>
    <row r="576" spans="4:54" s="2" customFormat="1" ht="12.75" customHeight="1">
      <c r="D576" s="8"/>
      <c r="E576" s="57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6"/>
    </row>
    <row r="577" spans="4:54" s="2" customFormat="1" ht="12.75" customHeight="1">
      <c r="D577" s="8"/>
      <c r="E577" s="57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6"/>
    </row>
    <row r="578" spans="4:54" s="2" customFormat="1" ht="12.75" customHeight="1">
      <c r="D578" s="8"/>
      <c r="E578" s="57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6"/>
    </row>
    <row r="579" spans="4:54" s="2" customFormat="1" ht="12.75" customHeight="1">
      <c r="D579" s="8"/>
      <c r="E579" s="57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6"/>
    </row>
    <row r="580" spans="4:54" s="2" customFormat="1" ht="12.75" customHeight="1">
      <c r="D580" s="8"/>
      <c r="E580" s="57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6"/>
    </row>
    <row r="581" spans="4:54" s="2" customFormat="1" ht="12.75" customHeight="1">
      <c r="D581" s="8"/>
      <c r="E581" s="57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6"/>
    </row>
    <row r="582" spans="4:54" s="2" customFormat="1" ht="12.75" customHeight="1">
      <c r="D582" s="8"/>
      <c r="E582" s="57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6"/>
    </row>
    <row r="583" spans="4:54" s="2" customFormat="1" ht="12.75" customHeight="1">
      <c r="D583" s="8"/>
      <c r="E583" s="57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6"/>
    </row>
    <row r="584" spans="4:54" s="2" customFormat="1" ht="12.75" customHeight="1">
      <c r="D584" s="8"/>
      <c r="E584" s="57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6"/>
    </row>
    <row r="585" spans="4:54" s="2" customFormat="1" ht="12.75" customHeight="1">
      <c r="D585" s="8"/>
      <c r="E585" s="57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6"/>
    </row>
    <row r="586" spans="4:54" s="2" customFormat="1" ht="12.75" customHeight="1">
      <c r="D586" s="8"/>
      <c r="E586" s="57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6"/>
    </row>
    <row r="587" spans="4:54" s="2" customFormat="1" ht="12.75" customHeight="1">
      <c r="D587" s="8"/>
      <c r="E587" s="57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6"/>
    </row>
    <row r="588" spans="4:54" s="2" customFormat="1" ht="12.75" customHeight="1">
      <c r="D588" s="8"/>
      <c r="E588" s="57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6"/>
    </row>
    <row r="589" spans="4:54" s="2" customFormat="1" ht="12.75" customHeight="1">
      <c r="D589" s="8"/>
      <c r="E589" s="57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6"/>
    </row>
    <row r="590" spans="4:54" s="2" customFormat="1" ht="12.75" customHeight="1">
      <c r="D590" s="8"/>
      <c r="E590" s="57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6"/>
    </row>
    <row r="591" spans="4:54" s="2" customFormat="1" ht="12.75" customHeight="1">
      <c r="D591" s="8"/>
      <c r="E591" s="57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6"/>
    </row>
    <row r="592" spans="4:54" s="2" customFormat="1" ht="12.75" customHeight="1">
      <c r="D592" s="8"/>
      <c r="E592" s="57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6"/>
    </row>
    <row r="593" spans="4:54" s="2" customFormat="1" ht="12.75" customHeight="1">
      <c r="D593" s="8"/>
      <c r="E593" s="57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6"/>
    </row>
    <row r="594" spans="4:54" s="2" customFormat="1" ht="12.75" customHeight="1">
      <c r="D594" s="8"/>
      <c r="E594" s="57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6"/>
    </row>
    <row r="595" spans="4:54" s="2" customFormat="1" ht="12.75" customHeight="1">
      <c r="D595" s="8"/>
      <c r="E595" s="57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6"/>
    </row>
    <row r="596" spans="4:54" s="2" customFormat="1" ht="12.75" customHeight="1">
      <c r="D596" s="8"/>
      <c r="E596" s="57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6"/>
    </row>
    <row r="597" spans="4:54" s="2" customFormat="1" ht="12.75" customHeight="1">
      <c r="D597" s="8"/>
      <c r="E597" s="57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6"/>
    </row>
    <row r="598" spans="4:54" s="2" customFormat="1" ht="12.75" customHeight="1">
      <c r="D598" s="8"/>
      <c r="E598" s="57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6"/>
    </row>
    <row r="599" spans="4:54" s="2" customFormat="1" ht="12.75" customHeight="1">
      <c r="D599" s="8"/>
      <c r="E599" s="57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6"/>
    </row>
    <row r="600" spans="4:54" s="2" customFormat="1" ht="12.75" customHeight="1">
      <c r="D600" s="8"/>
      <c r="E600" s="57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6"/>
    </row>
    <row r="601" spans="4:54" s="2" customFormat="1" ht="12.75" customHeight="1">
      <c r="D601" s="8"/>
      <c r="E601" s="57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6"/>
    </row>
    <row r="602" spans="4:54" s="2" customFormat="1" ht="12.75" customHeight="1">
      <c r="D602" s="8"/>
      <c r="E602" s="57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6"/>
    </row>
    <row r="603" spans="4:54" s="2" customFormat="1" ht="12.75" customHeight="1">
      <c r="D603" s="8"/>
      <c r="E603" s="57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6"/>
    </row>
    <row r="604" spans="4:54" s="2" customFormat="1" ht="12.75" customHeight="1">
      <c r="D604" s="8"/>
      <c r="E604" s="57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6"/>
    </row>
    <row r="605" spans="4:54" s="2" customFormat="1" ht="12.75" customHeight="1">
      <c r="D605" s="8"/>
      <c r="E605" s="57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6"/>
    </row>
    <row r="606" spans="4:54" s="2" customFormat="1" ht="12.75" customHeight="1">
      <c r="D606" s="8"/>
      <c r="E606" s="57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6"/>
    </row>
    <row r="607" spans="4:54" s="2" customFormat="1" ht="12.75" customHeight="1">
      <c r="D607" s="8"/>
      <c r="E607" s="57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6"/>
    </row>
    <row r="608" spans="4:54" s="2" customFormat="1" ht="12.75" customHeight="1">
      <c r="D608" s="8"/>
      <c r="E608" s="57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6"/>
    </row>
    <row r="609" spans="4:54" s="2" customFormat="1" ht="12.75" customHeight="1">
      <c r="D609" s="8"/>
      <c r="E609" s="57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6"/>
    </row>
    <row r="610" spans="4:54" s="2" customFormat="1" ht="12.75" customHeight="1">
      <c r="D610" s="8"/>
      <c r="E610" s="57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6"/>
    </row>
    <row r="611" spans="4:54" s="2" customFormat="1" ht="12.75" customHeight="1">
      <c r="D611" s="8"/>
      <c r="E611" s="57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6"/>
    </row>
    <row r="612" spans="4:54" s="2" customFormat="1" ht="12.75" customHeight="1">
      <c r="D612" s="8"/>
      <c r="E612" s="57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6"/>
    </row>
    <row r="613" spans="4:54" s="2" customFormat="1" ht="12.75" customHeight="1">
      <c r="D613" s="8"/>
      <c r="E613" s="57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6"/>
    </row>
    <row r="614" spans="4:54" s="2" customFormat="1" ht="12.75" customHeight="1">
      <c r="D614" s="8"/>
      <c r="E614" s="57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6"/>
    </row>
    <row r="615" spans="4:54" s="2" customFormat="1" ht="12.75" customHeight="1">
      <c r="D615" s="8"/>
      <c r="E615" s="57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6"/>
    </row>
    <row r="616" spans="4:54" s="2" customFormat="1" ht="12.75" customHeight="1">
      <c r="D616" s="8"/>
      <c r="E616" s="57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6"/>
    </row>
    <row r="617" spans="4:54" s="2" customFormat="1" ht="12.75" customHeight="1">
      <c r="D617" s="8"/>
      <c r="E617" s="57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6"/>
    </row>
    <row r="618" spans="4:54" s="2" customFormat="1" ht="12.75" customHeight="1">
      <c r="D618" s="8"/>
      <c r="E618" s="57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6"/>
    </row>
    <row r="619" spans="4:54" s="2" customFormat="1" ht="12.75" customHeight="1">
      <c r="D619" s="8"/>
      <c r="E619" s="57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6"/>
    </row>
    <row r="620" spans="4:54" s="2" customFormat="1" ht="12.75" customHeight="1">
      <c r="D620" s="8"/>
      <c r="E620" s="57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6"/>
    </row>
    <row r="621" spans="4:54" s="2" customFormat="1" ht="12.75" customHeight="1">
      <c r="D621" s="8"/>
      <c r="E621" s="57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6"/>
    </row>
    <row r="622" spans="4:54" s="2" customFormat="1" ht="12.75" customHeight="1">
      <c r="D622" s="8"/>
      <c r="E622" s="57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6"/>
    </row>
    <row r="623" spans="4:54" s="2" customFormat="1" ht="12.75" customHeight="1">
      <c r="D623" s="8"/>
      <c r="E623" s="57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6"/>
    </row>
    <row r="624" spans="4:54" s="2" customFormat="1" ht="12.75" customHeight="1">
      <c r="D624" s="8"/>
      <c r="E624" s="57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6"/>
    </row>
    <row r="625" spans="4:54" s="2" customFormat="1" ht="12.75" customHeight="1">
      <c r="D625" s="8"/>
      <c r="E625" s="57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6"/>
    </row>
    <row r="626" spans="4:54" s="2" customFormat="1" ht="12.75" customHeight="1">
      <c r="D626" s="8"/>
      <c r="E626" s="57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6"/>
    </row>
    <row r="627" spans="4:54" s="2" customFormat="1" ht="12.75" customHeight="1">
      <c r="D627" s="8"/>
      <c r="E627" s="57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6"/>
    </row>
    <row r="628" spans="4:54" s="2" customFormat="1" ht="12.75" customHeight="1">
      <c r="D628" s="8"/>
      <c r="E628" s="57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6"/>
    </row>
    <row r="629" spans="4:54" s="2" customFormat="1" ht="12.75" customHeight="1">
      <c r="D629" s="8"/>
      <c r="E629" s="57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6"/>
    </row>
    <row r="630" spans="4:54" s="2" customFormat="1" ht="12.75" customHeight="1">
      <c r="D630" s="8"/>
      <c r="E630" s="57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6"/>
    </row>
    <row r="631" spans="4:54" s="2" customFormat="1" ht="12.75" customHeight="1">
      <c r="D631" s="8"/>
      <c r="E631" s="57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6"/>
    </row>
    <row r="632" spans="4:54" s="2" customFormat="1" ht="12.75" customHeight="1">
      <c r="D632" s="8"/>
      <c r="E632" s="57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6"/>
    </row>
    <row r="633" spans="4:54" s="2" customFormat="1" ht="12.75" customHeight="1">
      <c r="D633" s="8"/>
      <c r="E633" s="57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6"/>
    </row>
    <row r="634" spans="4:54" s="2" customFormat="1" ht="12.75" customHeight="1">
      <c r="D634" s="8"/>
      <c r="E634" s="57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6"/>
    </row>
    <row r="635" spans="4:54" s="2" customFormat="1" ht="12.75" customHeight="1">
      <c r="D635" s="8"/>
      <c r="E635" s="57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6"/>
    </row>
    <row r="636" spans="4:54" s="2" customFormat="1" ht="12.75" customHeight="1">
      <c r="D636" s="8"/>
      <c r="E636" s="57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6"/>
    </row>
    <row r="637" spans="4:54" s="2" customFormat="1" ht="12.75" customHeight="1">
      <c r="D637" s="8"/>
      <c r="E637" s="57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6"/>
    </row>
    <row r="638" spans="4:54" s="2" customFormat="1" ht="12.75" customHeight="1">
      <c r="D638" s="8"/>
      <c r="E638" s="57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6"/>
    </row>
    <row r="639" spans="4:54" s="2" customFormat="1" ht="12.75" customHeight="1">
      <c r="D639" s="8"/>
      <c r="E639" s="57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6"/>
    </row>
    <row r="640" spans="4:54" s="2" customFormat="1" ht="12.75" customHeight="1">
      <c r="D640" s="8"/>
      <c r="E640" s="57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6"/>
    </row>
    <row r="641" spans="4:54" s="2" customFormat="1" ht="12.75" customHeight="1">
      <c r="D641" s="8"/>
      <c r="E641" s="57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6"/>
    </row>
    <row r="642" spans="4:54" s="2" customFormat="1" ht="12.75" customHeight="1">
      <c r="D642" s="8"/>
      <c r="E642" s="57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6"/>
    </row>
    <row r="643" spans="4:54" s="2" customFormat="1" ht="12.75" customHeight="1">
      <c r="D643" s="8"/>
      <c r="E643" s="57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6"/>
    </row>
    <row r="644" spans="4:54" s="2" customFormat="1" ht="12.75" customHeight="1">
      <c r="D644" s="8"/>
      <c r="E644" s="57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6"/>
    </row>
    <row r="645" spans="4:54" s="2" customFormat="1" ht="12.75" customHeight="1">
      <c r="D645" s="8"/>
      <c r="E645" s="57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6"/>
    </row>
    <row r="646" spans="4:54" s="2" customFormat="1" ht="12.75" customHeight="1">
      <c r="D646" s="8"/>
      <c r="E646" s="57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6"/>
    </row>
    <row r="647" spans="4:54" s="2" customFormat="1" ht="12.75" customHeight="1">
      <c r="D647" s="8"/>
      <c r="E647" s="57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6"/>
    </row>
    <row r="648" spans="4:54" s="2" customFormat="1" ht="12.75" customHeight="1">
      <c r="D648" s="8"/>
      <c r="E648" s="57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6"/>
    </row>
    <row r="649" spans="4:54" s="2" customFormat="1" ht="12.75" customHeight="1">
      <c r="D649" s="8"/>
      <c r="E649" s="57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6"/>
    </row>
    <row r="650" spans="4:54" s="2" customFormat="1" ht="12.75" customHeight="1">
      <c r="D650" s="8"/>
      <c r="E650" s="57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6"/>
    </row>
    <row r="651" spans="4:54" s="2" customFormat="1" ht="12.75" customHeight="1">
      <c r="D651" s="8"/>
      <c r="E651" s="57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6"/>
    </row>
    <row r="652" spans="4:54" s="2" customFormat="1" ht="12.75" customHeight="1">
      <c r="D652" s="8"/>
      <c r="E652" s="57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6"/>
    </row>
    <row r="653" spans="4:54" s="2" customFormat="1" ht="12.75" customHeight="1">
      <c r="D653" s="8"/>
      <c r="E653" s="57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6"/>
    </row>
    <row r="654" spans="4:54" s="2" customFormat="1" ht="12.75" customHeight="1">
      <c r="D654" s="8"/>
      <c r="E654" s="57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6"/>
    </row>
    <row r="655" spans="4:54" s="2" customFormat="1" ht="12.75" customHeight="1">
      <c r="D655" s="8"/>
      <c r="E655" s="57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6"/>
    </row>
    <row r="656" spans="4:54" s="2" customFormat="1" ht="12.75" customHeight="1">
      <c r="D656" s="8"/>
      <c r="E656" s="57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6"/>
    </row>
    <row r="657" spans="4:54" s="2" customFormat="1" ht="12.75" customHeight="1">
      <c r="D657" s="8"/>
      <c r="E657" s="57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6"/>
    </row>
    <row r="658" spans="4:54" s="2" customFormat="1" ht="12.75" customHeight="1">
      <c r="D658" s="8"/>
      <c r="E658" s="57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6"/>
    </row>
    <row r="659" spans="4:54" s="2" customFormat="1" ht="12.75" customHeight="1">
      <c r="D659" s="8"/>
      <c r="E659" s="57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6"/>
    </row>
    <row r="660" spans="4:54" s="2" customFormat="1" ht="12.75" customHeight="1">
      <c r="D660" s="8"/>
      <c r="E660" s="57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6"/>
    </row>
    <row r="661" spans="4:54" s="2" customFormat="1" ht="12.75" customHeight="1">
      <c r="D661" s="8"/>
      <c r="E661" s="57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6"/>
    </row>
    <row r="662" spans="4:54" s="2" customFormat="1" ht="12.75" customHeight="1">
      <c r="D662" s="8"/>
      <c r="E662" s="57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6"/>
    </row>
    <row r="663" spans="4:54" s="2" customFormat="1" ht="12.75" customHeight="1">
      <c r="D663" s="8"/>
      <c r="E663" s="57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6"/>
    </row>
    <row r="664" spans="4:54" s="2" customFormat="1" ht="12.75" customHeight="1">
      <c r="D664" s="8"/>
      <c r="E664" s="57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6"/>
    </row>
    <row r="665" spans="4:54" s="2" customFormat="1" ht="12.75" customHeight="1">
      <c r="D665" s="8"/>
      <c r="E665" s="57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6"/>
    </row>
    <row r="666" spans="4:54" s="2" customFormat="1" ht="12.75" customHeight="1">
      <c r="D666" s="8"/>
      <c r="E666" s="57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6"/>
    </row>
    <row r="667" spans="4:54" s="2" customFormat="1" ht="12.75" customHeight="1">
      <c r="D667" s="8"/>
      <c r="E667" s="57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6"/>
    </row>
    <row r="668" spans="4:54" s="2" customFormat="1" ht="12.75" customHeight="1">
      <c r="D668" s="8"/>
      <c r="E668" s="57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6"/>
    </row>
    <row r="669" spans="4:54" s="2" customFormat="1" ht="12.75" customHeight="1">
      <c r="D669" s="8"/>
      <c r="E669" s="57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6"/>
    </row>
    <row r="670" spans="4:54" s="2" customFormat="1" ht="12.75" customHeight="1">
      <c r="D670" s="8"/>
      <c r="E670" s="57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6"/>
    </row>
    <row r="671" spans="4:54" s="2" customFormat="1" ht="12.75" customHeight="1">
      <c r="D671" s="8"/>
      <c r="E671" s="57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6"/>
    </row>
    <row r="672" spans="4:54" s="2" customFormat="1" ht="12.75" customHeight="1">
      <c r="D672" s="8"/>
      <c r="E672" s="57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6"/>
    </row>
    <row r="673" spans="4:54" s="2" customFormat="1" ht="12.75" customHeight="1">
      <c r="D673" s="8"/>
      <c r="E673" s="57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6"/>
    </row>
    <row r="674" spans="4:54" s="2" customFormat="1" ht="12.75" customHeight="1">
      <c r="D674" s="8"/>
      <c r="E674" s="57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6"/>
    </row>
    <row r="675" spans="4:54" s="2" customFormat="1" ht="12.75" customHeight="1">
      <c r="D675" s="8"/>
      <c r="E675" s="57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6"/>
    </row>
    <row r="676" spans="4:54" s="2" customFormat="1" ht="12.75" customHeight="1">
      <c r="D676" s="8"/>
      <c r="E676" s="57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6"/>
    </row>
    <row r="677" spans="4:54" s="2" customFormat="1" ht="12.75" customHeight="1">
      <c r="D677" s="8"/>
      <c r="E677" s="57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6"/>
    </row>
    <row r="678" spans="4:54" s="2" customFormat="1" ht="12.75" customHeight="1">
      <c r="D678" s="8"/>
      <c r="E678" s="57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6"/>
    </row>
    <row r="679" spans="4:54" s="2" customFormat="1" ht="12.75" customHeight="1">
      <c r="D679" s="8"/>
      <c r="E679" s="57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6"/>
    </row>
    <row r="680" spans="4:54" s="2" customFormat="1" ht="12.75" customHeight="1">
      <c r="D680" s="8"/>
      <c r="E680" s="57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6"/>
    </row>
    <row r="681" spans="4:54" s="2" customFormat="1" ht="12.75" customHeight="1">
      <c r="D681" s="8"/>
      <c r="E681" s="57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6"/>
    </row>
    <row r="682" spans="4:54" s="2" customFormat="1" ht="12.75" customHeight="1">
      <c r="D682" s="8"/>
      <c r="E682" s="57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6"/>
    </row>
    <row r="683" spans="4:54" s="2" customFormat="1" ht="12.75" customHeight="1">
      <c r="D683" s="8"/>
      <c r="E683" s="57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6"/>
    </row>
    <row r="684" spans="4:54" s="2" customFormat="1" ht="12.75" customHeight="1">
      <c r="D684" s="8"/>
      <c r="E684" s="57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6"/>
    </row>
    <row r="685" spans="4:54" s="2" customFormat="1" ht="12.75" customHeight="1">
      <c r="D685" s="8"/>
      <c r="E685" s="57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6"/>
    </row>
    <row r="686" spans="4:54" s="2" customFormat="1" ht="12.75" customHeight="1">
      <c r="D686" s="8"/>
      <c r="E686" s="57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6"/>
    </row>
    <row r="687" spans="4:54" s="2" customFormat="1" ht="12.75" customHeight="1">
      <c r="D687" s="8"/>
      <c r="E687" s="57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6"/>
    </row>
    <row r="688" spans="4:54" s="2" customFormat="1" ht="12.75" customHeight="1">
      <c r="D688" s="8"/>
      <c r="E688" s="57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6"/>
    </row>
    <row r="689" spans="4:54" s="2" customFormat="1" ht="12.75" customHeight="1">
      <c r="D689" s="8"/>
      <c r="E689" s="57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6"/>
    </row>
    <row r="690" spans="4:54" s="2" customFormat="1" ht="12.75" customHeight="1">
      <c r="D690" s="8"/>
      <c r="E690" s="57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6"/>
    </row>
    <row r="691" spans="4:54" s="2" customFormat="1" ht="12.75" customHeight="1">
      <c r="D691" s="8"/>
      <c r="E691" s="57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6"/>
    </row>
    <row r="692" spans="4:54" s="2" customFormat="1" ht="12.75" customHeight="1">
      <c r="D692" s="8"/>
      <c r="E692" s="57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6"/>
    </row>
    <row r="693" spans="4:54" s="2" customFormat="1" ht="12.75" customHeight="1">
      <c r="D693" s="8"/>
      <c r="E693" s="57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6"/>
    </row>
    <row r="694" spans="4:54" s="2" customFormat="1" ht="12.75" customHeight="1">
      <c r="D694" s="8"/>
      <c r="E694" s="57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6"/>
    </row>
    <row r="695" spans="4:54" s="2" customFormat="1" ht="12.75" customHeight="1">
      <c r="D695" s="8"/>
      <c r="E695" s="57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6"/>
    </row>
    <row r="696" spans="4:54" s="2" customFormat="1" ht="12.75" customHeight="1">
      <c r="D696" s="8"/>
      <c r="E696" s="57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6"/>
    </row>
    <row r="697" spans="4:54" s="2" customFormat="1" ht="12.75" customHeight="1">
      <c r="D697" s="8"/>
      <c r="E697" s="57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6"/>
    </row>
    <row r="698" spans="4:54" s="2" customFormat="1" ht="12.75" customHeight="1">
      <c r="D698" s="8"/>
      <c r="E698" s="57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6"/>
    </row>
    <row r="699" spans="4:54" s="2" customFormat="1" ht="12.75" customHeight="1">
      <c r="D699" s="8"/>
      <c r="E699" s="57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6"/>
    </row>
    <row r="700" spans="4:54" s="2" customFormat="1" ht="12.75" customHeight="1">
      <c r="D700" s="8"/>
      <c r="E700" s="57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6"/>
    </row>
    <row r="701" spans="4:54" s="2" customFormat="1" ht="12.75" customHeight="1">
      <c r="D701" s="8"/>
      <c r="E701" s="57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6"/>
    </row>
    <row r="702" spans="4:54" s="2" customFormat="1" ht="12.75" customHeight="1">
      <c r="D702" s="8"/>
      <c r="E702" s="57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6"/>
    </row>
    <row r="703" spans="4:54" s="2" customFormat="1" ht="12.75" customHeight="1">
      <c r="D703" s="8"/>
      <c r="E703" s="57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6"/>
    </row>
    <row r="704" spans="4:54" s="2" customFormat="1" ht="12.75" customHeight="1">
      <c r="D704" s="8"/>
      <c r="E704" s="57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6"/>
    </row>
    <row r="705" spans="4:54" s="2" customFormat="1" ht="12.75" customHeight="1">
      <c r="D705" s="8"/>
      <c r="E705" s="57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6"/>
    </row>
    <row r="706" spans="4:54" s="2" customFormat="1" ht="12.75" customHeight="1">
      <c r="D706" s="8"/>
      <c r="E706" s="57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6"/>
    </row>
    <row r="707" spans="4:54" s="2" customFormat="1" ht="12.75" customHeight="1">
      <c r="D707" s="8"/>
      <c r="E707" s="57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6"/>
    </row>
    <row r="708" spans="4:54" s="2" customFormat="1" ht="12.75" customHeight="1">
      <c r="D708" s="8"/>
      <c r="E708" s="57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6"/>
    </row>
    <row r="709" spans="4:54" s="2" customFormat="1" ht="12.75" customHeight="1">
      <c r="D709" s="8"/>
      <c r="E709" s="57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6"/>
    </row>
    <row r="710" spans="4:54" s="2" customFormat="1" ht="12.75" customHeight="1">
      <c r="D710" s="8"/>
      <c r="E710" s="57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6"/>
    </row>
    <row r="711" spans="4:54" s="2" customFormat="1" ht="12.75" customHeight="1">
      <c r="D711" s="8"/>
      <c r="E711" s="57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6"/>
    </row>
    <row r="712" spans="4:54" s="2" customFormat="1" ht="12.75" customHeight="1">
      <c r="D712" s="8"/>
      <c r="E712" s="57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6"/>
    </row>
    <row r="713" spans="4:54" s="2" customFormat="1" ht="12.75" customHeight="1">
      <c r="D713" s="8"/>
      <c r="E713" s="57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6"/>
    </row>
    <row r="714" spans="4:54" s="2" customFormat="1" ht="12.75" customHeight="1">
      <c r="D714" s="8"/>
      <c r="E714" s="57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6"/>
    </row>
    <row r="715" spans="4:54" s="2" customFormat="1" ht="12.75" customHeight="1">
      <c r="D715" s="8"/>
      <c r="E715" s="57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6"/>
    </row>
    <row r="716" spans="4:54" s="2" customFormat="1" ht="12.75" customHeight="1">
      <c r="D716" s="8"/>
      <c r="E716" s="57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6"/>
    </row>
    <row r="717" spans="4:54" s="2" customFormat="1" ht="12.75" customHeight="1">
      <c r="D717" s="8"/>
      <c r="E717" s="57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6"/>
    </row>
    <row r="718" spans="4:54" s="2" customFormat="1" ht="12.75" customHeight="1">
      <c r="D718" s="8"/>
      <c r="E718" s="57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6"/>
    </row>
    <row r="719" spans="4:54" s="2" customFormat="1" ht="12.75" customHeight="1">
      <c r="D719" s="8"/>
      <c r="E719" s="57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6"/>
    </row>
    <row r="720" spans="4:54" s="2" customFormat="1" ht="12.75" customHeight="1">
      <c r="D720" s="8"/>
      <c r="E720" s="57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6"/>
    </row>
    <row r="721" spans="4:54" s="2" customFormat="1" ht="12.75" customHeight="1">
      <c r="D721" s="8"/>
      <c r="E721" s="57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6"/>
    </row>
    <row r="722" spans="4:54" s="2" customFormat="1" ht="12.75" customHeight="1">
      <c r="D722" s="8"/>
      <c r="E722" s="57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6"/>
    </row>
    <row r="723" spans="4:54" s="2" customFormat="1" ht="12.75" customHeight="1">
      <c r="D723" s="8"/>
      <c r="E723" s="57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6"/>
    </row>
    <row r="724" spans="4:54" s="2" customFormat="1" ht="12.75" customHeight="1">
      <c r="D724" s="8"/>
      <c r="E724" s="57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6"/>
    </row>
    <row r="725" spans="4:54" s="2" customFormat="1" ht="12.75" customHeight="1">
      <c r="D725" s="8"/>
      <c r="E725" s="57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6"/>
    </row>
    <row r="726" spans="4:54" s="2" customFormat="1" ht="12.75" customHeight="1">
      <c r="D726" s="8"/>
      <c r="E726" s="57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6"/>
    </row>
    <row r="727" spans="4:54" s="2" customFormat="1" ht="12.75" customHeight="1">
      <c r="D727" s="8"/>
      <c r="E727" s="57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6"/>
    </row>
    <row r="728" spans="4:54" s="2" customFormat="1" ht="12.75" customHeight="1">
      <c r="D728" s="8"/>
      <c r="E728" s="57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6"/>
    </row>
    <row r="729" spans="4:54" s="2" customFormat="1" ht="12.75" customHeight="1">
      <c r="D729" s="8"/>
      <c r="E729" s="57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6"/>
    </row>
    <row r="730" spans="4:54" s="2" customFormat="1" ht="12.75" customHeight="1">
      <c r="D730" s="8"/>
      <c r="E730" s="57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6"/>
    </row>
    <row r="731" spans="4:54" s="2" customFormat="1" ht="12.75" customHeight="1">
      <c r="D731" s="8"/>
      <c r="E731" s="57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6"/>
    </row>
    <row r="732" spans="4:54" s="2" customFormat="1" ht="12.75" customHeight="1">
      <c r="D732" s="8"/>
      <c r="E732" s="57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6"/>
    </row>
    <row r="733" spans="4:54" s="2" customFormat="1" ht="12.75" customHeight="1">
      <c r="D733" s="8"/>
      <c r="E733" s="57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6"/>
    </row>
    <row r="734" spans="4:54" s="2" customFormat="1" ht="12.75" customHeight="1">
      <c r="D734" s="8"/>
      <c r="E734" s="57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6"/>
    </row>
    <row r="735" spans="4:54" s="2" customFormat="1" ht="12.75" customHeight="1">
      <c r="D735" s="8"/>
      <c r="E735" s="57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6"/>
    </row>
    <row r="736" spans="4:54" s="2" customFormat="1" ht="12.75" customHeight="1">
      <c r="D736" s="8"/>
      <c r="E736" s="57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6"/>
    </row>
    <row r="737" spans="4:54" s="2" customFormat="1" ht="12.75" customHeight="1">
      <c r="D737" s="8"/>
      <c r="E737" s="57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6"/>
    </row>
    <row r="738" spans="4:54" s="2" customFormat="1" ht="12.75" customHeight="1">
      <c r="D738" s="8"/>
      <c r="E738" s="57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6"/>
    </row>
    <row r="739" spans="4:54" s="2" customFormat="1" ht="12.75" customHeight="1">
      <c r="D739" s="8"/>
      <c r="E739" s="57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6"/>
    </row>
    <row r="740" spans="4:54" s="2" customFormat="1" ht="12.75" customHeight="1">
      <c r="D740" s="8"/>
      <c r="E740" s="57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6"/>
    </row>
    <row r="741" spans="4:54" s="2" customFormat="1" ht="12.75" customHeight="1">
      <c r="D741" s="8"/>
      <c r="E741" s="57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6"/>
    </row>
    <row r="742" spans="4:54" s="2" customFormat="1" ht="12.75" customHeight="1">
      <c r="D742" s="8"/>
      <c r="E742" s="57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6"/>
    </row>
    <row r="743" spans="4:54" s="2" customFormat="1" ht="12.75" customHeight="1">
      <c r="D743" s="8"/>
      <c r="E743" s="57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6"/>
    </row>
    <row r="744" spans="4:54" s="2" customFormat="1" ht="12.75" customHeight="1">
      <c r="D744" s="8"/>
      <c r="E744" s="57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6"/>
    </row>
    <row r="745" spans="4:54" s="2" customFormat="1" ht="12.75" customHeight="1">
      <c r="D745" s="8"/>
      <c r="E745" s="57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6"/>
    </row>
    <row r="746" spans="4:54" s="2" customFormat="1" ht="12.75" customHeight="1">
      <c r="D746" s="8"/>
      <c r="E746" s="57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6"/>
    </row>
    <row r="747" spans="4:54" s="2" customFormat="1" ht="12.75" customHeight="1">
      <c r="D747" s="8"/>
      <c r="E747" s="57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6"/>
    </row>
    <row r="748" spans="4:54" s="2" customFormat="1" ht="12.75" customHeight="1">
      <c r="D748" s="8"/>
      <c r="E748" s="57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6"/>
    </row>
    <row r="749" spans="4:54" s="2" customFormat="1" ht="12.75" customHeight="1">
      <c r="D749" s="8"/>
      <c r="E749" s="57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6"/>
    </row>
    <row r="750" spans="4:54" s="2" customFormat="1" ht="12.75" customHeight="1">
      <c r="D750" s="8"/>
      <c r="E750" s="57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6"/>
    </row>
    <row r="751" spans="4:54" s="2" customFormat="1" ht="12.75" customHeight="1">
      <c r="D751" s="8"/>
      <c r="E751" s="57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6"/>
    </row>
    <row r="752" spans="4:54" s="2" customFormat="1" ht="12.75" customHeight="1">
      <c r="D752" s="8"/>
      <c r="E752" s="57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6"/>
    </row>
    <row r="753" spans="4:54" s="2" customFormat="1" ht="12.75" customHeight="1">
      <c r="D753" s="8"/>
      <c r="E753" s="57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6"/>
    </row>
    <row r="754" spans="4:54" s="2" customFormat="1" ht="12.75" customHeight="1">
      <c r="D754" s="8"/>
      <c r="E754" s="57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6"/>
    </row>
    <row r="755" spans="4:54" s="2" customFormat="1" ht="12.75" customHeight="1">
      <c r="D755" s="8"/>
      <c r="E755" s="57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6"/>
    </row>
    <row r="756" spans="4:54" s="2" customFormat="1" ht="12.75" customHeight="1">
      <c r="D756" s="8"/>
      <c r="E756" s="57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6"/>
    </row>
    <row r="757" spans="4:54" s="2" customFormat="1" ht="12.75" customHeight="1">
      <c r="D757" s="8"/>
      <c r="E757" s="57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6"/>
    </row>
    <row r="758" spans="4:54" s="2" customFormat="1" ht="12.75" customHeight="1">
      <c r="D758" s="8"/>
      <c r="E758" s="57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6"/>
    </row>
    <row r="759" spans="4:54" s="2" customFormat="1" ht="12.75" customHeight="1">
      <c r="D759" s="8"/>
      <c r="E759" s="57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6"/>
    </row>
    <row r="760" spans="4:54" s="2" customFormat="1" ht="12.75" customHeight="1">
      <c r="D760" s="8"/>
      <c r="E760" s="57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6"/>
    </row>
    <row r="761" spans="4:54" s="2" customFormat="1" ht="12.75" customHeight="1">
      <c r="D761" s="8"/>
      <c r="E761" s="57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6"/>
    </row>
    <row r="762" spans="4:54" s="2" customFormat="1" ht="12.75" customHeight="1">
      <c r="D762" s="8"/>
      <c r="E762" s="57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6"/>
    </row>
    <row r="763" spans="4:54" s="2" customFormat="1" ht="12.75" customHeight="1">
      <c r="D763" s="8"/>
      <c r="E763" s="57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6"/>
    </row>
    <row r="764" spans="4:54" s="2" customFormat="1" ht="12.75" customHeight="1">
      <c r="D764" s="8"/>
      <c r="E764" s="57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6"/>
    </row>
    <row r="765" spans="4:54" s="2" customFormat="1" ht="12.75" customHeight="1">
      <c r="D765" s="8"/>
      <c r="E765" s="57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6"/>
    </row>
    <row r="766" spans="4:54" s="2" customFormat="1" ht="12.75" customHeight="1">
      <c r="D766" s="8"/>
      <c r="E766" s="57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6"/>
    </row>
    <row r="767" spans="4:54" s="2" customFormat="1" ht="12.75" customHeight="1">
      <c r="D767" s="8"/>
      <c r="E767" s="57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6"/>
    </row>
    <row r="768" spans="4:54" s="2" customFormat="1" ht="12.75" customHeight="1">
      <c r="D768" s="8"/>
      <c r="E768" s="57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6"/>
    </row>
    <row r="769" spans="4:54" s="2" customFormat="1" ht="12.75" customHeight="1">
      <c r="D769" s="8"/>
      <c r="E769" s="57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6"/>
    </row>
    <row r="770" spans="4:54" s="2" customFormat="1" ht="12.75" customHeight="1">
      <c r="D770" s="8"/>
      <c r="E770" s="57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6"/>
    </row>
    <row r="771" spans="4:54" s="2" customFormat="1" ht="12.75" customHeight="1">
      <c r="D771" s="8"/>
      <c r="E771" s="57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6"/>
    </row>
    <row r="772" spans="4:54" s="2" customFormat="1" ht="12.75" customHeight="1">
      <c r="D772" s="8"/>
      <c r="E772" s="57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6"/>
    </row>
    <row r="773" spans="4:54" s="2" customFormat="1" ht="12.75" customHeight="1">
      <c r="D773" s="8"/>
      <c r="E773" s="57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6"/>
    </row>
    <row r="774" spans="4:54" s="2" customFormat="1" ht="12.75" customHeight="1">
      <c r="D774" s="8"/>
      <c r="E774" s="57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6"/>
    </row>
    <row r="775" spans="4:54" s="2" customFormat="1" ht="12.75" customHeight="1">
      <c r="D775" s="8"/>
      <c r="E775" s="57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6"/>
    </row>
    <row r="776" spans="4:54" s="2" customFormat="1" ht="12.75" customHeight="1">
      <c r="D776" s="8"/>
      <c r="E776" s="57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6"/>
    </row>
    <row r="777" spans="4:54" s="2" customFormat="1" ht="12.75" customHeight="1">
      <c r="D777" s="8"/>
      <c r="E777" s="57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6"/>
    </row>
    <row r="778" spans="4:54" s="2" customFormat="1" ht="12.75" customHeight="1">
      <c r="D778" s="8"/>
      <c r="E778" s="57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6"/>
    </row>
    <row r="779" spans="4:54" s="2" customFormat="1" ht="12.75" customHeight="1">
      <c r="D779" s="8"/>
      <c r="E779" s="57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6"/>
    </row>
    <row r="780" spans="4:54" s="2" customFormat="1" ht="12.75" customHeight="1">
      <c r="D780" s="8"/>
      <c r="E780" s="57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6"/>
    </row>
    <row r="781" spans="4:54" s="2" customFormat="1" ht="12.75" customHeight="1">
      <c r="D781" s="8"/>
      <c r="E781" s="57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6"/>
    </row>
    <row r="782" spans="4:54" s="2" customFormat="1" ht="12.75" customHeight="1">
      <c r="D782" s="8"/>
      <c r="E782" s="57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6"/>
    </row>
    <row r="783" spans="4:54" s="2" customFormat="1" ht="12.75" customHeight="1">
      <c r="D783" s="8"/>
      <c r="E783" s="57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6"/>
    </row>
    <row r="784" spans="4:54" s="2" customFormat="1" ht="12.75" customHeight="1">
      <c r="D784" s="8"/>
      <c r="E784" s="57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6"/>
    </row>
    <row r="785" spans="4:54" s="2" customFormat="1" ht="12.75" customHeight="1">
      <c r="D785" s="8"/>
      <c r="E785" s="57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6"/>
    </row>
    <row r="786" spans="4:54" s="2" customFormat="1" ht="12.75" customHeight="1">
      <c r="D786" s="8"/>
      <c r="E786" s="57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6"/>
    </row>
    <row r="787" spans="4:54" s="2" customFormat="1" ht="12.75" customHeight="1">
      <c r="D787" s="8"/>
      <c r="E787" s="57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6"/>
    </row>
    <row r="788" spans="4:54" s="2" customFormat="1" ht="12.75" customHeight="1">
      <c r="D788" s="8"/>
      <c r="E788" s="57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6"/>
    </row>
    <row r="789" spans="4:54" s="2" customFormat="1" ht="12.75" customHeight="1">
      <c r="D789" s="8"/>
      <c r="E789" s="57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6"/>
    </row>
    <row r="790" spans="4:54" s="2" customFormat="1" ht="12.75" customHeight="1">
      <c r="D790" s="8"/>
      <c r="E790" s="57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6"/>
    </row>
    <row r="791" spans="4:54" s="2" customFormat="1" ht="12.75" customHeight="1">
      <c r="D791" s="8"/>
      <c r="E791" s="57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6"/>
    </row>
    <row r="792" spans="4:54" s="2" customFormat="1" ht="12.75" customHeight="1">
      <c r="D792" s="8"/>
      <c r="E792" s="57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6"/>
    </row>
    <row r="793" spans="4:54" s="2" customFormat="1" ht="12.75" customHeight="1">
      <c r="D793" s="8"/>
      <c r="E793" s="57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6"/>
    </row>
    <row r="794" spans="4:54" s="2" customFormat="1" ht="12.75" customHeight="1">
      <c r="D794" s="8"/>
      <c r="E794" s="57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6"/>
    </row>
    <row r="795" spans="4:54" s="2" customFormat="1" ht="12.75" customHeight="1">
      <c r="D795" s="8"/>
      <c r="E795" s="57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6"/>
    </row>
    <row r="796" spans="4:54" s="2" customFormat="1" ht="12.75" customHeight="1">
      <c r="D796" s="8"/>
      <c r="E796" s="57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6"/>
    </row>
    <row r="797" spans="4:54" s="2" customFormat="1" ht="12.75" customHeight="1">
      <c r="D797" s="8"/>
      <c r="E797" s="57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6"/>
    </row>
    <row r="798" spans="4:54" s="2" customFormat="1" ht="12.75" customHeight="1">
      <c r="D798" s="8"/>
      <c r="E798" s="57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6"/>
    </row>
    <row r="799" spans="4:54" s="2" customFormat="1" ht="12.75" customHeight="1">
      <c r="D799" s="8"/>
      <c r="E799" s="57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6"/>
    </row>
    <row r="800" spans="4:54" s="2" customFormat="1" ht="12.75" customHeight="1">
      <c r="D800" s="8"/>
      <c r="E800" s="57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6"/>
    </row>
    <row r="801" spans="4:54" s="2" customFormat="1" ht="12.75" customHeight="1">
      <c r="D801" s="8"/>
      <c r="E801" s="57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6"/>
    </row>
    <row r="802" spans="4:54" s="2" customFormat="1" ht="12.75" customHeight="1">
      <c r="D802" s="8"/>
      <c r="E802" s="57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6"/>
    </row>
    <row r="803" spans="4:54" s="2" customFormat="1" ht="12.75" customHeight="1">
      <c r="D803" s="8"/>
      <c r="E803" s="57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6"/>
    </row>
    <row r="804" spans="4:54" s="2" customFormat="1" ht="12.75" customHeight="1">
      <c r="D804" s="8"/>
      <c r="E804" s="57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6"/>
    </row>
    <row r="805" spans="4:54" s="2" customFormat="1" ht="12.75" customHeight="1">
      <c r="D805" s="8"/>
      <c r="E805" s="57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6"/>
    </row>
    <row r="806" spans="4:54" s="2" customFormat="1" ht="12.75" customHeight="1">
      <c r="D806" s="8"/>
      <c r="E806" s="57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6"/>
    </row>
    <row r="807" spans="4:54" s="2" customFormat="1" ht="12.75" customHeight="1">
      <c r="D807" s="8"/>
      <c r="E807" s="57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6"/>
    </row>
    <row r="808" spans="4:54" s="2" customFormat="1" ht="12.75" customHeight="1">
      <c r="D808" s="8"/>
      <c r="E808" s="57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6"/>
    </row>
    <row r="809" spans="4:54" s="2" customFormat="1" ht="12.75" customHeight="1">
      <c r="D809" s="8"/>
      <c r="E809" s="57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6"/>
    </row>
    <row r="810" spans="4:54" s="2" customFormat="1" ht="12.75" customHeight="1">
      <c r="D810" s="8"/>
      <c r="E810" s="57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6"/>
    </row>
    <row r="811" spans="4:54" s="2" customFormat="1" ht="12.75" customHeight="1">
      <c r="D811" s="8"/>
      <c r="E811" s="57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6"/>
    </row>
    <row r="812" spans="4:54" s="2" customFormat="1" ht="12.75" customHeight="1">
      <c r="D812" s="8"/>
      <c r="E812" s="57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6"/>
    </row>
    <row r="813" spans="4:54" s="2" customFormat="1" ht="12.75" customHeight="1">
      <c r="D813" s="8"/>
      <c r="E813" s="57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6"/>
    </row>
    <row r="814" spans="4:54" s="2" customFormat="1" ht="12.75" customHeight="1">
      <c r="D814" s="8"/>
      <c r="E814" s="57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6"/>
    </row>
    <row r="815" spans="4:54" s="2" customFormat="1" ht="12.75" customHeight="1">
      <c r="D815" s="8"/>
      <c r="E815" s="57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6"/>
    </row>
    <row r="816" spans="4:54" s="2" customFormat="1" ht="12.75" customHeight="1">
      <c r="D816" s="8"/>
      <c r="E816" s="57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6"/>
    </row>
    <row r="817" spans="4:54" s="2" customFormat="1" ht="12.75" customHeight="1">
      <c r="D817" s="8"/>
      <c r="E817" s="57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6"/>
    </row>
    <row r="818" spans="4:54" s="2" customFormat="1" ht="12.75" customHeight="1">
      <c r="D818" s="8"/>
      <c r="E818" s="57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6"/>
    </row>
    <row r="819" spans="4:54" s="2" customFormat="1" ht="12.75" customHeight="1">
      <c r="D819" s="8"/>
      <c r="E819" s="57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6"/>
    </row>
    <row r="820" spans="4:54" s="2" customFormat="1" ht="12.75" customHeight="1">
      <c r="D820" s="8"/>
      <c r="E820" s="57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6"/>
    </row>
    <row r="821" spans="4:54" s="2" customFormat="1" ht="12.75" customHeight="1">
      <c r="D821" s="8"/>
      <c r="E821" s="57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6"/>
    </row>
    <row r="822" spans="4:54" s="2" customFormat="1" ht="12.75" customHeight="1">
      <c r="D822" s="8"/>
      <c r="E822" s="57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6"/>
    </row>
    <row r="823" spans="4:54" s="2" customFormat="1" ht="12.75" customHeight="1">
      <c r="D823" s="8"/>
      <c r="E823" s="57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6"/>
    </row>
    <row r="824" spans="4:54" s="2" customFormat="1" ht="12.75" customHeight="1">
      <c r="D824" s="8"/>
      <c r="E824" s="57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6"/>
    </row>
    <row r="825" spans="4:54" s="2" customFormat="1" ht="12.75" customHeight="1">
      <c r="D825" s="8"/>
      <c r="E825" s="57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6"/>
    </row>
    <row r="826" spans="4:54" s="2" customFormat="1" ht="12.75" customHeight="1">
      <c r="D826" s="8"/>
      <c r="E826" s="57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6"/>
    </row>
    <row r="827" spans="4:54" s="2" customFormat="1" ht="12.75" customHeight="1">
      <c r="D827" s="8"/>
      <c r="E827" s="57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6"/>
    </row>
    <row r="828" spans="4:54" s="2" customFormat="1" ht="12.75" customHeight="1">
      <c r="D828" s="8"/>
      <c r="E828" s="57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6"/>
    </row>
    <row r="829" spans="4:54" s="2" customFormat="1" ht="12.75" customHeight="1">
      <c r="D829" s="8"/>
      <c r="E829" s="57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6"/>
    </row>
    <row r="830" spans="4:54" s="2" customFormat="1" ht="12.75" customHeight="1">
      <c r="D830" s="8"/>
      <c r="E830" s="57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6"/>
    </row>
    <row r="831" spans="4:54" s="2" customFormat="1" ht="12.75" customHeight="1">
      <c r="D831" s="8"/>
      <c r="E831" s="57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6"/>
    </row>
    <row r="832" spans="4:54" s="2" customFormat="1" ht="12.75" customHeight="1">
      <c r="D832" s="8"/>
      <c r="E832" s="57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6"/>
    </row>
    <row r="833" spans="4:54" s="2" customFormat="1" ht="12.75" customHeight="1">
      <c r="D833" s="8"/>
      <c r="E833" s="57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6"/>
    </row>
    <row r="834" spans="4:54" s="2" customFormat="1" ht="12.75" customHeight="1">
      <c r="D834" s="8"/>
      <c r="E834" s="57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6"/>
    </row>
    <row r="835" spans="4:54" s="2" customFormat="1" ht="12.75" customHeight="1">
      <c r="D835" s="8"/>
      <c r="E835" s="57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6"/>
    </row>
    <row r="836" spans="4:54" s="2" customFormat="1" ht="12.75" customHeight="1">
      <c r="D836" s="8"/>
      <c r="E836" s="57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6"/>
    </row>
    <row r="837" spans="4:54" s="2" customFormat="1" ht="12.75" customHeight="1">
      <c r="D837" s="8"/>
      <c r="E837" s="57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6"/>
    </row>
    <row r="838" spans="4:54" s="2" customFormat="1" ht="12.75" customHeight="1">
      <c r="D838" s="8"/>
      <c r="E838" s="57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6"/>
    </row>
    <row r="839" spans="4:54" s="2" customFormat="1" ht="12.75" customHeight="1">
      <c r="D839" s="8"/>
      <c r="E839" s="57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6"/>
    </row>
    <row r="840" spans="4:54" s="2" customFormat="1" ht="12.75" customHeight="1">
      <c r="D840" s="8"/>
      <c r="E840" s="57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6"/>
    </row>
    <row r="841" spans="4:54" s="2" customFormat="1" ht="12.75" customHeight="1">
      <c r="D841" s="8"/>
      <c r="E841" s="57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6"/>
    </row>
    <row r="842" spans="4:54" s="2" customFormat="1" ht="12.75" customHeight="1">
      <c r="D842" s="8"/>
      <c r="E842" s="57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6"/>
    </row>
    <row r="843" spans="4:54" s="2" customFormat="1" ht="12.75" customHeight="1">
      <c r="D843" s="8"/>
      <c r="E843" s="57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6"/>
    </row>
    <row r="844" spans="4:54" s="2" customFormat="1" ht="12.75" customHeight="1">
      <c r="D844" s="8"/>
      <c r="E844" s="57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6"/>
    </row>
    <row r="845" spans="4:54" s="2" customFormat="1" ht="12.75" customHeight="1">
      <c r="D845" s="8"/>
      <c r="E845" s="57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6"/>
    </row>
    <row r="846" spans="4:54" s="2" customFormat="1" ht="12.75" customHeight="1">
      <c r="D846" s="8"/>
      <c r="E846" s="57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6"/>
    </row>
    <row r="847" spans="4:54" s="2" customFormat="1" ht="12.75" customHeight="1">
      <c r="D847" s="8"/>
      <c r="E847" s="57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6"/>
    </row>
    <row r="848" spans="4:54" s="2" customFormat="1" ht="12.75" customHeight="1">
      <c r="D848" s="8"/>
      <c r="E848" s="57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6"/>
    </row>
    <row r="849" spans="4:54" s="2" customFormat="1" ht="12.75" customHeight="1">
      <c r="D849" s="8"/>
      <c r="E849" s="57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6"/>
    </row>
    <row r="850" spans="4:54" s="2" customFormat="1" ht="12.75" customHeight="1">
      <c r="D850" s="8"/>
      <c r="E850" s="57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6"/>
    </row>
    <row r="851" spans="4:54" s="2" customFormat="1" ht="12.75" customHeight="1">
      <c r="D851" s="8"/>
      <c r="E851" s="57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6"/>
    </row>
    <row r="852" spans="4:54" s="2" customFormat="1" ht="12.75" customHeight="1">
      <c r="D852" s="8"/>
      <c r="E852" s="57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6"/>
    </row>
    <row r="853" spans="4:54" s="2" customFormat="1" ht="12.75" customHeight="1">
      <c r="D853" s="8"/>
      <c r="E853" s="57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6"/>
    </row>
    <row r="854" spans="4:54" s="2" customFormat="1" ht="12.75" customHeight="1">
      <c r="D854" s="8"/>
      <c r="E854" s="57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6"/>
    </row>
    <row r="855" spans="4:54" s="2" customFormat="1" ht="12.75" customHeight="1">
      <c r="D855" s="8"/>
      <c r="E855" s="57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6"/>
    </row>
    <row r="856" spans="4:54" s="2" customFormat="1" ht="12.75" customHeight="1">
      <c r="D856" s="8"/>
      <c r="E856" s="57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6"/>
    </row>
    <row r="857" spans="4:54" s="2" customFormat="1" ht="12.75" customHeight="1">
      <c r="D857" s="8"/>
      <c r="E857" s="57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6"/>
    </row>
    <row r="858" spans="4:54" s="2" customFormat="1" ht="12.75" customHeight="1">
      <c r="D858" s="8"/>
      <c r="E858" s="57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6"/>
    </row>
    <row r="859" spans="4:54" s="2" customFormat="1" ht="12.75" customHeight="1">
      <c r="D859" s="8"/>
      <c r="E859" s="57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6"/>
    </row>
    <row r="860" spans="4:54" s="2" customFormat="1" ht="12.75" customHeight="1">
      <c r="D860" s="8"/>
      <c r="E860" s="57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6"/>
    </row>
    <row r="861" spans="4:54" s="2" customFormat="1" ht="12.75" customHeight="1">
      <c r="D861" s="8"/>
      <c r="E861" s="57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6"/>
    </row>
    <row r="862" spans="4:54" s="2" customFormat="1" ht="12.75" customHeight="1">
      <c r="D862" s="8"/>
      <c r="E862" s="57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6"/>
    </row>
    <row r="863" spans="4:54" s="2" customFormat="1" ht="12.75" customHeight="1">
      <c r="D863" s="8"/>
      <c r="E863" s="57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6"/>
    </row>
    <row r="864" spans="4:54" s="2" customFormat="1" ht="12.75" customHeight="1">
      <c r="D864" s="8"/>
      <c r="E864" s="57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6"/>
    </row>
    <row r="865" spans="4:54" s="2" customFormat="1" ht="12.75" customHeight="1">
      <c r="D865" s="8"/>
      <c r="E865" s="57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6"/>
    </row>
    <row r="866" spans="4:54" s="2" customFormat="1" ht="12.75" customHeight="1">
      <c r="D866" s="8"/>
      <c r="E866" s="57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6"/>
    </row>
    <row r="867" spans="4:54" s="2" customFormat="1" ht="12.75" customHeight="1">
      <c r="D867" s="8"/>
      <c r="E867" s="57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6"/>
    </row>
    <row r="868" spans="4:54" s="2" customFormat="1" ht="12.75" customHeight="1">
      <c r="D868" s="8"/>
      <c r="E868" s="57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6"/>
    </row>
    <row r="869" spans="4:54" s="2" customFormat="1" ht="12.75" customHeight="1">
      <c r="D869" s="8"/>
      <c r="E869" s="57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6"/>
    </row>
    <row r="870" spans="4:54" s="2" customFormat="1" ht="12.75" customHeight="1">
      <c r="D870" s="8"/>
      <c r="E870" s="57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6"/>
    </row>
    <row r="871" spans="4:54" s="2" customFormat="1" ht="12.75" customHeight="1">
      <c r="D871" s="8"/>
      <c r="E871" s="57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6"/>
    </row>
    <row r="872" spans="4:54" s="2" customFormat="1" ht="12.75" customHeight="1">
      <c r="D872" s="8"/>
      <c r="E872" s="57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6"/>
    </row>
    <row r="873" spans="4:54" s="2" customFormat="1" ht="12.75" customHeight="1">
      <c r="D873" s="8"/>
      <c r="E873" s="57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6"/>
    </row>
    <row r="874" spans="4:54" s="2" customFormat="1" ht="12.75" customHeight="1">
      <c r="D874" s="8"/>
      <c r="E874" s="57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6"/>
    </row>
    <row r="875" spans="4:54" s="2" customFormat="1" ht="12.75" customHeight="1">
      <c r="D875" s="8"/>
      <c r="E875" s="57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6"/>
    </row>
    <row r="876" spans="4:54" s="2" customFormat="1" ht="12.75" customHeight="1">
      <c r="D876" s="8"/>
      <c r="E876" s="57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6"/>
    </row>
    <row r="877" spans="4:54" s="2" customFormat="1" ht="12.75" customHeight="1">
      <c r="D877" s="8"/>
      <c r="E877" s="57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6"/>
    </row>
    <row r="878" spans="4:54" s="2" customFormat="1" ht="12.75" customHeight="1">
      <c r="D878" s="8"/>
      <c r="E878" s="57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6"/>
    </row>
    <row r="879" spans="4:54" s="2" customFormat="1" ht="12.75" customHeight="1">
      <c r="D879" s="8"/>
      <c r="E879" s="57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6"/>
    </row>
    <row r="880" spans="4:54" s="2" customFormat="1" ht="12.75" customHeight="1">
      <c r="D880" s="8"/>
      <c r="E880" s="57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6"/>
    </row>
    <row r="881" spans="4:54" s="2" customFormat="1" ht="12.75" customHeight="1">
      <c r="D881" s="8"/>
      <c r="E881" s="57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6"/>
    </row>
    <row r="882" spans="4:54" s="2" customFormat="1" ht="12.75" customHeight="1">
      <c r="D882" s="8"/>
      <c r="E882" s="57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6"/>
    </row>
    <row r="883" spans="4:54" s="2" customFormat="1" ht="12.75" customHeight="1">
      <c r="D883" s="8"/>
      <c r="E883" s="57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6"/>
    </row>
    <row r="884" spans="4:54" s="2" customFormat="1" ht="12.75" customHeight="1">
      <c r="D884" s="8"/>
      <c r="E884" s="57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6"/>
    </row>
    <row r="885" spans="4:54" s="2" customFormat="1" ht="12.75" customHeight="1">
      <c r="D885" s="8"/>
      <c r="E885" s="57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6"/>
    </row>
    <row r="886" spans="4:54" s="2" customFormat="1" ht="12.75" customHeight="1">
      <c r="D886" s="8"/>
      <c r="E886" s="57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6"/>
    </row>
    <row r="887" spans="4:54" s="2" customFormat="1" ht="12.75" customHeight="1">
      <c r="D887" s="8"/>
      <c r="E887" s="57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6"/>
    </row>
    <row r="888" spans="4:54" s="2" customFormat="1" ht="12.75" customHeight="1">
      <c r="D888" s="8"/>
      <c r="E888" s="57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6"/>
    </row>
    <row r="889" spans="4:54" s="2" customFormat="1" ht="12.75" customHeight="1">
      <c r="D889" s="8"/>
      <c r="E889" s="57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6"/>
    </row>
    <row r="890" spans="4:54" s="2" customFormat="1" ht="12.75" customHeight="1">
      <c r="D890" s="8"/>
      <c r="E890" s="57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6"/>
    </row>
    <row r="891" spans="4:54" s="2" customFormat="1" ht="12.75" customHeight="1">
      <c r="D891" s="8"/>
      <c r="E891" s="57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6"/>
    </row>
    <row r="892" spans="4:54" s="2" customFormat="1" ht="12.75" customHeight="1">
      <c r="D892" s="8"/>
      <c r="E892" s="57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6"/>
    </row>
    <row r="893" spans="4:54" s="2" customFormat="1" ht="12.75" customHeight="1">
      <c r="D893" s="8"/>
      <c r="E893" s="57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6"/>
    </row>
    <row r="894" spans="4:54" s="2" customFormat="1" ht="12.75" customHeight="1">
      <c r="D894" s="8"/>
      <c r="E894" s="57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6"/>
    </row>
    <row r="895" spans="4:54" s="2" customFormat="1" ht="12.75" customHeight="1">
      <c r="D895" s="8"/>
      <c r="E895" s="57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6"/>
    </row>
    <row r="896" spans="4:54" s="2" customFormat="1" ht="12.75" customHeight="1">
      <c r="D896" s="8"/>
      <c r="E896" s="57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6"/>
    </row>
    <row r="897" spans="4:54" s="2" customFormat="1" ht="12.75" customHeight="1">
      <c r="D897" s="8"/>
      <c r="E897" s="57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6"/>
    </row>
    <row r="898" spans="4:54" s="2" customFormat="1" ht="12.75" customHeight="1">
      <c r="D898" s="8"/>
      <c r="E898" s="57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6"/>
    </row>
    <row r="899" spans="4:54" s="2" customFormat="1" ht="12.75" customHeight="1">
      <c r="D899" s="8"/>
      <c r="E899" s="57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6"/>
    </row>
    <row r="900" spans="4:54" s="2" customFormat="1" ht="12.75" customHeight="1">
      <c r="D900" s="8"/>
      <c r="E900" s="57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6"/>
    </row>
    <row r="901" spans="4:54" s="2" customFormat="1" ht="12.75" customHeight="1">
      <c r="D901" s="8"/>
      <c r="E901" s="57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6"/>
    </row>
    <row r="902" spans="4:54" s="2" customFormat="1" ht="12.75" customHeight="1">
      <c r="D902" s="8"/>
      <c r="E902" s="57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6"/>
    </row>
    <row r="903" spans="4:54" s="2" customFormat="1" ht="12.75" customHeight="1">
      <c r="D903" s="8"/>
      <c r="E903" s="57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6"/>
    </row>
    <row r="904" spans="4:54" s="2" customFormat="1" ht="12.75" customHeight="1">
      <c r="D904" s="8"/>
      <c r="E904" s="57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6"/>
    </row>
    <row r="905" spans="4:54" s="2" customFormat="1" ht="12.75" customHeight="1">
      <c r="D905" s="8"/>
      <c r="E905" s="57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6"/>
    </row>
    <row r="906" spans="4:54" s="2" customFormat="1" ht="12.75" customHeight="1">
      <c r="D906" s="8"/>
      <c r="E906" s="57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6"/>
    </row>
    <row r="907" spans="4:54" s="2" customFormat="1" ht="12.75" customHeight="1">
      <c r="D907" s="8"/>
      <c r="E907" s="57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6"/>
    </row>
    <row r="908" spans="4:54" s="2" customFormat="1" ht="12.75" customHeight="1">
      <c r="D908" s="8"/>
      <c r="E908" s="57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6"/>
    </row>
    <row r="909" spans="4:54" s="2" customFormat="1" ht="12.75" customHeight="1">
      <c r="D909" s="8"/>
      <c r="E909" s="57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6"/>
    </row>
    <row r="910" spans="4:54" s="2" customFormat="1" ht="12.75" customHeight="1">
      <c r="D910" s="8"/>
      <c r="E910" s="57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6"/>
    </row>
    <row r="911" spans="4:54" s="2" customFormat="1" ht="12.75" customHeight="1">
      <c r="D911" s="8"/>
      <c r="E911" s="57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6"/>
    </row>
    <row r="912" spans="4:54" s="2" customFormat="1" ht="12.75" customHeight="1">
      <c r="D912" s="8"/>
      <c r="E912" s="57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6"/>
    </row>
    <row r="913" spans="4:54" s="2" customFormat="1" ht="12.75" customHeight="1">
      <c r="D913" s="8"/>
      <c r="E913" s="57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6"/>
    </row>
    <row r="914" spans="4:54" s="2" customFormat="1" ht="12.75" customHeight="1">
      <c r="D914" s="8"/>
      <c r="E914" s="57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6"/>
    </row>
    <row r="915" spans="4:54" s="2" customFormat="1" ht="12.75" customHeight="1">
      <c r="D915" s="8"/>
      <c r="E915" s="57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6"/>
    </row>
    <row r="916" spans="4:54" s="2" customFormat="1" ht="12.75" customHeight="1">
      <c r="D916" s="8"/>
      <c r="E916" s="57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6"/>
    </row>
    <row r="917" spans="4:54" s="2" customFormat="1" ht="12.75" customHeight="1">
      <c r="D917" s="8"/>
      <c r="E917" s="57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6"/>
    </row>
    <row r="918" spans="4:54" s="2" customFormat="1" ht="12.75" customHeight="1">
      <c r="D918" s="8"/>
      <c r="E918" s="57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6"/>
    </row>
    <row r="919" spans="4:54" s="2" customFormat="1" ht="12.75" customHeight="1">
      <c r="D919" s="8"/>
      <c r="E919" s="57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6"/>
    </row>
    <row r="920" spans="4:54" s="2" customFormat="1" ht="12.75" customHeight="1">
      <c r="D920" s="8"/>
      <c r="E920" s="57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6"/>
    </row>
    <row r="921" spans="4:54" s="2" customFormat="1" ht="12.75" customHeight="1">
      <c r="D921" s="8"/>
      <c r="E921" s="57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6"/>
    </row>
    <row r="922" spans="4:54" s="2" customFormat="1" ht="12.75" customHeight="1">
      <c r="D922" s="8"/>
      <c r="E922" s="57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6"/>
    </row>
    <row r="923" spans="4:54" s="2" customFormat="1" ht="12.75" customHeight="1">
      <c r="D923" s="8"/>
      <c r="E923" s="57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6"/>
    </row>
    <row r="924" spans="4:54" s="2" customFormat="1" ht="12.75" customHeight="1">
      <c r="D924" s="8"/>
      <c r="E924" s="57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6"/>
    </row>
    <row r="925" spans="4:54" s="2" customFormat="1" ht="12.75" customHeight="1">
      <c r="D925" s="8"/>
      <c r="E925" s="57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6"/>
    </row>
    <row r="926" spans="4:54" s="2" customFormat="1" ht="12.75" customHeight="1">
      <c r="D926" s="8"/>
      <c r="E926" s="57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6"/>
    </row>
    <row r="927" spans="4:54" s="2" customFormat="1" ht="12.75" customHeight="1">
      <c r="D927" s="8"/>
      <c r="E927" s="57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6"/>
    </row>
    <row r="928" spans="4:54" s="2" customFormat="1" ht="12.75" customHeight="1">
      <c r="D928" s="8"/>
      <c r="E928" s="57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6"/>
    </row>
    <row r="929" spans="4:54" s="2" customFormat="1" ht="12.75" customHeight="1">
      <c r="D929" s="8"/>
      <c r="E929" s="57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6"/>
    </row>
    <row r="930" spans="4:54" s="2" customFormat="1" ht="12.75" customHeight="1">
      <c r="D930" s="8"/>
      <c r="E930" s="57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6"/>
    </row>
    <row r="931" spans="4:54" s="2" customFormat="1" ht="12.75" customHeight="1">
      <c r="D931" s="8"/>
      <c r="E931" s="57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6"/>
    </row>
    <row r="932" spans="4:54" s="2" customFormat="1" ht="12.75" customHeight="1">
      <c r="D932" s="8"/>
      <c r="E932" s="57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6"/>
    </row>
    <row r="933" spans="4:54" s="2" customFormat="1" ht="12.75" customHeight="1">
      <c r="D933" s="8"/>
      <c r="E933" s="57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6"/>
    </row>
    <row r="934" spans="4:54" s="2" customFormat="1" ht="12.75" customHeight="1">
      <c r="D934" s="8"/>
      <c r="E934" s="57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6"/>
    </row>
    <row r="935" spans="4:54" s="2" customFormat="1" ht="12.75" customHeight="1">
      <c r="D935" s="8"/>
      <c r="E935" s="57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6"/>
    </row>
    <row r="936" spans="4:54" s="2" customFormat="1" ht="12.75" customHeight="1">
      <c r="D936" s="8"/>
      <c r="E936" s="57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6"/>
    </row>
    <row r="937" spans="4:54" s="2" customFormat="1" ht="12.75" customHeight="1">
      <c r="D937" s="8"/>
      <c r="E937" s="57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6"/>
    </row>
    <row r="938" spans="4:54" s="2" customFormat="1" ht="12.75" customHeight="1">
      <c r="D938" s="8"/>
      <c r="E938" s="57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6"/>
    </row>
    <row r="939" spans="4:54" s="2" customFormat="1" ht="12.75" customHeight="1">
      <c r="D939" s="8"/>
      <c r="E939" s="57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6"/>
    </row>
    <row r="940" spans="4:54" s="2" customFormat="1" ht="12.75" customHeight="1">
      <c r="D940" s="8"/>
      <c r="E940" s="57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6"/>
    </row>
    <row r="941" spans="4:54" s="2" customFormat="1" ht="12.75" customHeight="1">
      <c r="D941" s="8"/>
      <c r="E941" s="57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6"/>
    </row>
    <row r="942" spans="4:54" s="2" customFormat="1" ht="12.75" customHeight="1">
      <c r="D942" s="8"/>
      <c r="E942" s="57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6"/>
    </row>
    <row r="943" spans="4:54" s="2" customFormat="1" ht="12.75" customHeight="1">
      <c r="D943" s="8"/>
      <c r="E943" s="57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6"/>
    </row>
    <row r="944" spans="4:54" s="2" customFormat="1" ht="12.75" customHeight="1">
      <c r="D944" s="8"/>
      <c r="E944" s="57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6"/>
    </row>
    <row r="945" spans="4:54" s="2" customFormat="1" ht="12.75" customHeight="1">
      <c r="D945" s="8"/>
      <c r="E945" s="57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6"/>
    </row>
    <row r="946" spans="4:54" s="2" customFormat="1" ht="12.75" customHeight="1">
      <c r="D946" s="8"/>
      <c r="E946" s="57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6"/>
    </row>
    <row r="947" spans="4:54" s="2" customFormat="1" ht="12.75" customHeight="1">
      <c r="D947" s="8"/>
      <c r="E947" s="57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6"/>
    </row>
    <row r="948" spans="4:54" s="2" customFormat="1" ht="12.75" customHeight="1">
      <c r="D948" s="8"/>
      <c r="E948" s="57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6"/>
    </row>
    <row r="949" spans="4:54" s="2" customFormat="1" ht="12.75" customHeight="1">
      <c r="D949" s="8"/>
      <c r="E949" s="57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6"/>
    </row>
    <row r="950" spans="4:54" s="2" customFormat="1" ht="12.75" customHeight="1">
      <c r="D950" s="8"/>
      <c r="E950" s="57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6"/>
    </row>
    <row r="951" spans="4:54" s="2" customFormat="1" ht="12.75" customHeight="1">
      <c r="D951" s="8"/>
      <c r="E951" s="57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6"/>
    </row>
    <row r="952" spans="4:54" s="2" customFormat="1" ht="12.75" customHeight="1">
      <c r="D952" s="8"/>
      <c r="E952" s="57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6"/>
    </row>
    <row r="953" spans="4:54" s="2" customFormat="1" ht="12.75" customHeight="1">
      <c r="D953" s="8"/>
      <c r="E953" s="57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6"/>
    </row>
    <row r="954" spans="4:54" s="2" customFormat="1" ht="12.75" customHeight="1">
      <c r="D954" s="8"/>
      <c r="E954" s="57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6"/>
    </row>
    <row r="955" spans="4:54" s="2" customFormat="1" ht="12.75" customHeight="1">
      <c r="D955" s="8"/>
      <c r="E955" s="57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6"/>
    </row>
    <row r="956" spans="4:54" s="2" customFormat="1" ht="12.75" customHeight="1">
      <c r="D956" s="8"/>
      <c r="E956" s="57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6"/>
    </row>
    <row r="957" spans="4:54" s="2" customFormat="1" ht="12.75" customHeight="1">
      <c r="D957" s="8"/>
      <c r="E957" s="57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6"/>
    </row>
    <row r="958" spans="4:54" s="2" customFormat="1" ht="12.75" customHeight="1">
      <c r="D958" s="8"/>
      <c r="E958" s="57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6"/>
    </row>
    <row r="959" spans="4:54" s="2" customFormat="1" ht="12.75" customHeight="1">
      <c r="D959" s="8"/>
      <c r="E959" s="57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6"/>
    </row>
    <row r="960" spans="4:54" s="2" customFormat="1" ht="12.75" customHeight="1">
      <c r="D960" s="8"/>
      <c r="E960" s="57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6"/>
    </row>
    <row r="961" spans="4:54" s="2" customFormat="1" ht="12.75" customHeight="1">
      <c r="D961" s="8"/>
      <c r="E961" s="57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6"/>
    </row>
    <row r="962" spans="4:54" s="2" customFormat="1" ht="12.75" customHeight="1">
      <c r="D962" s="8"/>
      <c r="E962" s="57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6"/>
    </row>
    <row r="963" spans="4:54" s="2" customFormat="1" ht="12.75" customHeight="1">
      <c r="D963" s="8"/>
      <c r="E963" s="57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6"/>
    </row>
    <row r="964" spans="4:54" s="2" customFormat="1" ht="12.75" customHeight="1">
      <c r="D964" s="8"/>
      <c r="E964" s="57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6"/>
    </row>
    <row r="965" spans="4:54" s="2" customFormat="1" ht="12.75" customHeight="1">
      <c r="D965" s="8"/>
      <c r="E965" s="57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6"/>
    </row>
    <row r="966" spans="4:54" s="2" customFormat="1" ht="12.75" customHeight="1">
      <c r="D966" s="8"/>
      <c r="E966" s="57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6"/>
    </row>
    <row r="967" spans="4:54" s="2" customFormat="1" ht="12.75" customHeight="1">
      <c r="D967" s="8"/>
      <c r="E967" s="57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6"/>
    </row>
    <row r="968" spans="4:54" s="2" customFormat="1" ht="12.75" customHeight="1">
      <c r="D968" s="8"/>
      <c r="E968" s="57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6"/>
    </row>
    <row r="969" spans="4:54" s="2" customFormat="1" ht="12.75" customHeight="1">
      <c r="D969" s="8"/>
      <c r="E969" s="57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6"/>
    </row>
    <row r="970" spans="4:54" s="2" customFormat="1" ht="12.75" customHeight="1">
      <c r="D970" s="8"/>
      <c r="E970" s="57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6"/>
    </row>
    <row r="971" spans="4:54" s="2" customFormat="1" ht="12.75" customHeight="1">
      <c r="D971" s="8"/>
      <c r="E971" s="57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6"/>
    </row>
    <row r="972" spans="4:54" s="2" customFormat="1" ht="12.75" customHeight="1">
      <c r="D972" s="8"/>
      <c r="E972" s="57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6"/>
    </row>
    <row r="973" spans="4:54" s="2" customFormat="1" ht="12.75" customHeight="1">
      <c r="D973" s="8"/>
      <c r="E973" s="57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6"/>
    </row>
    <row r="974" spans="4:54" s="2" customFormat="1" ht="12.75" customHeight="1">
      <c r="D974" s="8"/>
      <c r="E974" s="57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6"/>
    </row>
    <row r="975" spans="4:54" s="2" customFormat="1" ht="12.75" customHeight="1">
      <c r="D975" s="8"/>
      <c r="E975" s="57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6"/>
    </row>
    <row r="976" spans="4:54" s="2" customFormat="1" ht="12.75" customHeight="1">
      <c r="D976" s="8"/>
      <c r="E976" s="57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6"/>
    </row>
    <row r="977" spans="4:54" s="2" customFormat="1" ht="12.75" customHeight="1">
      <c r="D977" s="8"/>
      <c r="E977" s="57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6"/>
    </row>
    <row r="978" spans="4:54" s="2" customFormat="1" ht="12.75" customHeight="1">
      <c r="D978" s="8"/>
      <c r="E978" s="57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6"/>
    </row>
    <row r="979" spans="4:54" s="2" customFormat="1" ht="12.75" customHeight="1">
      <c r="D979" s="8"/>
      <c r="E979" s="57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6"/>
    </row>
    <row r="980" spans="4:54" s="2" customFormat="1" ht="12.75" customHeight="1">
      <c r="D980" s="8"/>
      <c r="E980" s="57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6"/>
    </row>
    <row r="981" spans="4:54" s="2" customFormat="1" ht="12.75" customHeight="1">
      <c r="D981" s="8"/>
      <c r="E981" s="57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6"/>
    </row>
    <row r="982" spans="4:54" s="2" customFormat="1" ht="12.75" customHeight="1">
      <c r="D982" s="8"/>
      <c r="E982" s="57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6"/>
    </row>
    <row r="983" spans="4:54" s="2" customFormat="1" ht="12.75" customHeight="1">
      <c r="D983" s="8"/>
      <c r="E983" s="57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6"/>
    </row>
    <row r="984" spans="4:54" s="2" customFormat="1" ht="12.75" customHeight="1">
      <c r="D984" s="8"/>
      <c r="E984" s="57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6"/>
    </row>
    <row r="985" spans="4:54" s="2" customFormat="1" ht="12.75" customHeight="1">
      <c r="D985" s="8"/>
      <c r="E985" s="57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6"/>
    </row>
    <row r="986" spans="4:54" s="2" customFormat="1" ht="12.75" customHeight="1">
      <c r="D986" s="8"/>
      <c r="E986" s="57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6"/>
    </row>
    <row r="987" spans="4:54" s="2" customFormat="1" ht="12.75" customHeight="1">
      <c r="D987" s="8"/>
      <c r="E987" s="57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6"/>
    </row>
    <row r="988" spans="4:54" s="2" customFormat="1" ht="12.75" customHeight="1">
      <c r="D988" s="8"/>
      <c r="E988" s="57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6"/>
    </row>
    <row r="989" spans="4:54" s="2" customFormat="1" ht="12.75" customHeight="1">
      <c r="D989" s="8"/>
      <c r="E989" s="57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6"/>
    </row>
    <row r="990" spans="4:54" s="2" customFormat="1" ht="12.75" customHeight="1">
      <c r="D990" s="8"/>
      <c r="E990" s="57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6"/>
    </row>
    <row r="991" spans="4:54" s="2" customFormat="1" ht="12.75" customHeight="1">
      <c r="D991" s="8"/>
      <c r="E991" s="57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6"/>
    </row>
    <row r="992" spans="4:54" s="2" customFormat="1" ht="12.75" customHeight="1">
      <c r="D992" s="8"/>
      <c r="E992" s="57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6"/>
    </row>
    <row r="993" spans="4:54" s="2" customFormat="1" ht="12.75" customHeight="1">
      <c r="D993" s="8"/>
      <c r="E993" s="57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6"/>
    </row>
    <row r="994" spans="4:54" s="2" customFormat="1" ht="12.75" customHeight="1">
      <c r="D994" s="8"/>
      <c r="E994" s="57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6"/>
    </row>
    <row r="995" spans="4:54" s="2" customFormat="1" ht="12.75" customHeight="1">
      <c r="D995" s="8"/>
      <c r="E995" s="57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6"/>
    </row>
    <row r="996" spans="4:54" s="2" customFormat="1" ht="12.75" customHeight="1">
      <c r="D996" s="8"/>
      <c r="E996" s="57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6"/>
    </row>
    <row r="997" spans="4:54" s="2" customFormat="1" ht="12.75" customHeight="1">
      <c r="D997" s="8"/>
      <c r="E997" s="57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6"/>
    </row>
    <row r="998" spans="4:54" s="2" customFormat="1" ht="12.75" customHeight="1">
      <c r="D998" s="8"/>
      <c r="E998" s="57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6"/>
    </row>
    <row r="999" spans="4:54" s="2" customFormat="1" ht="12.75" customHeight="1">
      <c r="D999" s="8"/>
      <c r="E999" s="57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6"/>
    </row>
    <row r="1000" spans="4:54" s="2" customFormat="1" ht="12.75" customHeight="1">
      <c r="D1000" s="8"/>
      <c r="E1000" s="57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6"/>
    </row>
    <row r="1001" spans="4:54" s="2" customFormat="1" ht="12.75" customHeight="1">
      <c r="D1001" s="8"/>
      <c r="E1001" s="57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6"/>
    </row>
    <row r="1002" spans="4:54" s="2" customFormat="1" ht="12.75" customHeight="1">
      <c r="D1002" s="8"/>
      <c r="E1002" s="57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6"/>
    </row>
    <row r="1003" spans="4:54" s="2" customFormat="1" ht="12.75" customHeight="1">
      <c r="D1003" s="8"/>
      <c r="E1003" s="57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6"/>
    </row>
    <row r="1004" spans="4:54" s="2" customFormat="1" ht="12.75" customHeight="1">
      <c r="D1004" s="8"/>
      <c r="E1004" s="57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6"/>
    </row>
    <row r="1005" spans="4:54" s="2" customFormat="1" ht="12.75" customHeight="1">
      <c r="D1005" s="8"/>
      <c r="E1005" s="57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6"/>
    </row>
    <row r="1006" spans="4:54" s="2" customFormat="1" ht="12.75" customHeight="1">
      <c r="D1006" s="8"/>
      <c r="E1006" s="57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6"/>
    </row>
    <row r="1007" spans="4:54" s="2" customFormat="1" ht="12.75" customHeight="1">
      <c r="D1007" s="8"/>
      <c r="E1007" s="57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6"/>
    </row>
    <row r="1008" spans="4:54" s="2" customFormat="1" ht="12.75" customHeight="1">
      <c r="D1008" s="8"/>
      <c r="E1008" s="57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6"/>
    </row>
    <row r="1009" spans="4:54" s="2" customFormat="1" ht="12.75" customHeight="1">
      <c r="D1009" s="8"/>
      <c r="E1009" s="57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6"/>
    </row>
    <row r="1010" spans="4:54" s="2" customFormat="1" ht="12.75" customHeight="1">
      <c r="D1010" s="8"/>
      <c r="E1010" s="57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6"/>
    </row>
    <row r="1011" spans="4:54" s="2" customFormat="1" ht="12.75" customHeight="1">
      <c r="D1011" s="8"/>
      <c r="E1011" s="57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6"/>
    </row>
    <row r="1012" spans="4:54" s="2" customFormat="1" ht="12.75" customHeight="1">
      <c r="D1012" s="8"/>
      <c r="E1012" s="57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6"/>
    </row>
    <row r="1013" spans="4:54" s="2" customFormat="1" ht="12.75" customHeight="1">
      <c r="D1013" s="8"/>
      <c r="E1013" s="57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6"/>
    </row>
    <row r="1014" spans="4:54" s="2" customFormat="1" ht="12.75" customHeight="1">
      <c r="D1014" s="8"/>
      <c r="E1014" s="57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6"/>
    </row>
    <row r="1015" spans="4:54" s="2" customFormat="1" ht="12.75" customHeight="1">
      <c r="D1015" s="8"/>
      <c r="E1015" s="57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6"/>
    </row>
    <row r="1016" spans="4:54" s="2" customFormat="1" ht="12.75" customHeight="1">
      <c r="D1016" s="8"/>
      <c r="E1016" s="57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6"/>
    </row>
    <row r="1017" spans="4:54" s="2" customFormat="1" ht="12.75" customHeight="1">
      <c r="D1017" s="8"/>
      <c r="E1017" s="57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6"/>
    </row>
    <row r="1018" spans="4:54" s="2" customFormat="1" ht="12.75" customHeight="1">
      <c r="D1018" s="8"/>
      <c r="E1018" s="57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6"/>
    </row>
    <row r="1019" spans="4:54" s="2" customFormat="1" ht="12.75" customHeight="1">
      <c r="D1019" s="8"/>
      <c r="E1019" s="57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6"/>
    </row>
    <row r="1020" spans="4:54" s="2" customFormat="1" ht="12.75" customHeight="1">
      <c r="D1020" s="8"/>
      <c r="E1020" s="57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6"/>
    </row>
    <row r="1021" spans="4:54" s="2" customFormat="1" ht="12.75" customHeight="1">
      <c r="D1021" s="8"/>
      <c r="E1021" s="57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6"/>
    </row>
    <row r="1022" spans="4:54" s="2" customFormat="1" ht="12.75" customHeight="1">
      <c r="D1022" s="8"/>
      <c r="E1022" s="57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6"/>
    </row>
    <row r="1023" spans="4:54" s="2" customFormat="1" ht="12.75" customHeight="1">
      <c r="D1023" s="8"/>
      <c r="E1023" s="57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6"/>
    </row>
    <row r="1024" spans="4:54" s="2" customFormat="1" ht="12.75" customHeight="1">
      <c r="D1024" s="8"/>
      <c r="E1024" s="57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6"/>
    </row>
    <row r="1025" spans="4:54" s="2" customFormat="1" ht="12.75" customHeight="1">
      <c r="D1025" s="8"/>
      <c r="E1025" s="57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6"/>
    </row>
    <row r="1026" spans="4:54" s="2" customFormat="1" ht="12.75" customHeight="1">
      <c r="D1026" s="8"/>
      <c r="E1026" s="57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6"/>
    </row>
    <row r="1027" spans="4:54" s="2" customFormat="1" ht="12.75" customHeight="1">
      <c r="D1027" s="8"/>
      <c r="E1027" s="57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6"/>
    </row>
    <row r="1028" spans="4:54" s="2" customFormat="1" ht="12.75" customHeight="1">
      <c r="D1028" s="8"/>
      <c r="E1028" s="57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6"/>
    </row>
    <row r="1029" spans="4:54" s="2" customFormat="1" ht="12.75" customHeight="1">
      <c r="D1029" s="8"/>
      <c r="E1029" s="57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6"/>
    </row>
    <row r="1030" spans="4:54" s="2" customFormat="1" ht="12.75" customHeight="1">
      <c r="D1030" s="8"/>
      <c r="E1030" s="57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6"/>
    </row>
    <row r="1031" spans="4:54" s="2" customFormat="1" ht="12.75" customHeight="1">
      <c r="D1031" s="8"/>
      <c r="E1031" s="57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6"/>
    </row>
    <row r="1032" spans="4:54" s="2" customFormat="1" ht="12.75" customHeight="1">
      <c r="D1032" s="8"/>
      <c r="E1032" s="57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6"/>
    </row>
    <row r="1033" spans="4:54" s="2" customFormat="1" ht="12.75" customHeight="1">
      <c r="D1033" s="8"/>
      <c r="E1033" s="57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6"/>
    </row>
    <row r="1034" spans="4:54" s="2" customFormat="1" ht="12.75" customHeight="1">
      <c r="D1034" s="8"/>
      <c r="E1034" s="57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6"/>
    </row>
    <row r="1035" spans="4:54" s="2" customFormat="1" ht="12.75" customHeight="1">
      <c r="D1035" s="8"/>
      <c r="E1035" s="57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6"/>
    </row>
    <row r="1036" spans="4:54" s="2" customFormat="1" ht="12.75" customHeight="1">
      <c r="D1036" s="8"/>
      <c r="E1036" s="57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6"/>
    </row>
    <row r="1037" spans="4:54" s="2" customFormat="1" ht="12.75" customHeight="1">
      <c r="D1037" s="8"/>
      <c r="E1037" s="57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6"/>
    </row>
    <row r="1038" spans="4:54" s="2" customFormat="1" ht="12.75" customHeight="1">
      <c r="D1038" s="8"/>
      <c r="E1038" s="57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6"/>
    </row>
    <row r="1039" spans="4:54" s="2" customFormat="1" ht="12.75" customHeight="1">
      <c r="D1039" s="8"/>
      <c r="E1039" s="57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6"/>
    </row>
    <row r="1040" spans="4:54" s="2" customFormat="1" ht="12.75" customHeight="1">
      <c r="D1040" s="8"/>
      <c r="E1040" s="57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6"/>
    </row>
    <row r="1041" spans="4:54" s="2" customFormat="1" ht="12.75" customHeight="1" thickBot="1">
      <c r="D1041" s="8"/>
      <c r="E1041" s="58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60"/>
    </row>
    <row r="1042" spans="4:54" s="2" customFormat="1" ht="12.75" customHeight="1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</row>
    <row r="1043" spans="4:54" s="2" customFormat="1" ht="12.75" customHeight="1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McDonald</cp:lastModifiedBy>
  <dcterms:created xsi:type="dcterms:W3CDTF">2004-10-08T22:41:51Z</dcterms:created>
  <dcterms:modified xsi:type="dcterms:W3CDTF">2015-01-08T18:04:22Z</dcterms:modified>
  <cp:category/>
  <cp:version/>
  <cp:contentType/>
  <cp:contentStatus/>
</cp:coreProperties>
</file>